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срабстола\Платные 2023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625" i="1" l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13" i="1" l="1"/>
</calcChain>
</file>

<file path=xl/sharedStrings.xml><?xml version="1.0" encoding="utf-8"?>
<sst xmlns="http://schemas.openxmlformats.org/spreadsheetml/2006/main" count="1206" uniqueCount="1077">
  <si>
    <t>ПРЕЙСКУРАНТ ЦЕН</t>
  </si>
  <si>
    <t>на медицинские услуги, подлежащие оплате</t>
  </si>
  <si>
    <t>за счет средств работодателей (организаций и учреждений всех</t>
  </si>
  <si>
    <t>форм собственности), а так же личных средств граждан</t>
  </si>
  <si>
    <t>Код услуги</t>
  </si>
  <si>
    <t>Наименование услуги</t>
  </si>
  <si>
    <t>Цена, рубли</t>
  </si>
  <si>
    <t>Медицинское освидетельствование водителей транспортных средств (кандидатов в водители транспортных средств) на категории «А» и «В» без показаний на дополнительные обследования</t>
  </si>
  <si>
    <t>Медицинское освидетельствование водителей транспортных средств (кандидатов в водители транспортных средств) на категории «C», «D», «CE», «Tm», «Tb» и подкатегорий «С1», «D1», «C1T», «D1E» без показаний на дополнительные обследования</t>
  </si>
  <si>
    <t>Предрейсовый, послерейсовый  медицинский осмотр водителей</t>
  </si>
  <si>
    <t>Освидетельствование алкогольного опьянения</t>
  </si>
  <si>
    <t>Медосмотр лиц для оформления медицинской документации для санаторно-курортного лечения (при приобретении путевки за  счет собственных средств):</t>
  </si>
  <si>
    <t>- Мужчины</t>
  </si>
  <si>
    <t>- Женщины</t>
  </si>
  <si>
    <t>Медицинский осмотр граждан, поступающих на работу, периодический и   профилактический медицинский осмотры работников предприятий и  организаций специалистами поликлиники:</t>
  </si>
  <si>
    <t>Акушерка</t>
  </si>
  <si>
    <t>Фельдшер</t>
  </si>
  <si>
    <t>Врач-Терапевт</t>
  </si>
  <si>
    <t>Врач-Профпатолог</t>
  </si>
  <si>
    <t>Врач-Офтальмолог</t>
  </si>
  <si>
    <t>Врач-Психиатр-нарколог</t>
  </si>
  <si>
    <t>Врач-Психиатр</t>
  </si>
  <si>
    <t>Врач-Невролог</t>
  </si>
  <si>
    <t>Врач-Хирург</t>
  </si>
  <si>
    <t>Врач-Отоларинголог (ЛОР)</t>
  </si>
  <si>
    <t>Врач-Акушер-гинеколог</t>
  </si>
  <si>
    <t>Врач-Дерматовенеролог</t>
  </si>
  <si>
    <t>Врач-Инфекционист</t>
  </si>
  <si>
    <t>Врач-Фтизиатр</t>
  </si>
  <si>
    <t>Врач-Стоматолог-терапевт</t>
  </si>
  <si>
    <t>Врач-Председатель комиссии</t>
  </si>
  <si>
    <t>Платный прием специалистов, ведущих амбулаторно-поликлинический  прием при отсутствии медицинского страхового полиса (без экстренных показаний):</t>
  </si>
  <si>
    <t>В04.001.002</t>
  </si>
  <si>
    <t>В01.001.001</t>
  </si>
  <si>
    <t>В04.008.002</t>
  </si>
  <si>
    <t>В01.008.001</t>
  </si>
  <si>
    <t>В04.014.003</t>
  </si>
  <si>
    <t>В01.014.001</t>
  </si>
  <si>
    <t>В04.023.002</t>
  </si>
  <si>
    <t>В01.023.001</t>
  </si>
  <si>
    <t>Врач-общей практики</t>
  </si>
  <si>
    <t>В01.026.001</t>
  </si>
  <si>
    <t>В04.028.002</t>
  </si>
  <si>
    <t>В01.028.001</t>
  </si>
  <si>
    <t>В01.029.001</t>
  </si>
  <si>
    <t>В04.029.002</t>
  </si>
  <si>
    <t>В01.047.001</t>
  </si>
  <si>
    <t>В04.047.002</t>
  </si>
  <si>
    <t>В01.057.001</t>
  </si>
  <si>
    <t>В04.057.002</t>
  </si>
  <si>
    <t>В02.000.003</t>
  </si>
  <si>
    <t>В02.000.001</t>
  </si>
  <si>
    <t>В02.000.006</t>
  </si>
  <si>
    <t>В04.064.004</t>
  </si>
  <si>
    <t>В04.035.002</t>
  </si>
  <si>
    <t>В04.033.002</t>
  </si>
  <si>
    <t>В04.036.002</t>
  </si>
  <si>
    <t>В01.043.002.01</t>
  </si>
  <si>
    <t>В01.035.001</t>
  </si>
  <si>
    <t>В01.036.001</t>
  </si>
  <si>
    <t>В01.064.001</t>
  </si>
  <si>
    <t>В01.043.001</t>
  </si>
  <si>
    <t xml:space="preserve">Клинико-диагностические исследования </t>
  </si>
  <si>
    <t xml:space="preserve">Мазок на Gn (степень чистоты и/или микрофлору) </t>
  </si>
  <si>
    <t>Общий  анализ крови с лейкоформулой</t>
  </si>
  <si>
    <t xml:space="preserve">Общий анализ мочи </t>
  </si>
  <si>
    <t>Биохимические исследования:</t>
  </si>
  <si>
    <t>Исследование уровня ретикулоцитов в крови</t>
  </si>
  <si>
    <t>Исследования уровня глюкозы в крови</t>
  </si>
  <si>
    <t>A09.05.023</t>
  </si>
  <si>
    <t>Исследование уровня холестерина в крови</t>
  </si>
  <si>
    <t>A09.05.026</t>
  </si>
  <si>
    <t>Исследование уровня мочевины в крови</t>
  </si>
  <si>
    <t>A09.05.017</t>
  </si>
  <si>
    <t>Исследование уровня мочевой кислоты в крови</t>
  </si>
  <si>
    <t>A09.05.018</t>
  </si>
  <si>
    <t>Исследование уровня креатинина в крови</t>
  </si>
  <si>
    <t>A09.05.020</t>
  </si>
  <si>
    <t>Исследование уровня общего билирубина в крови</t>
  </si>
  <si>
    <t>A09.05.021</t>
  </si>
  <si>
    <t>A09.05.022</t>
  </si>
  <si>
    <t>Исследование уровня свободного и связанного билирубина в крови</t>
  </si>
  <si>
    <t>Определение концентрации C-реактивного белка в сыворотке крови</t>
  </si>
  <si>
    <t>A09.05.009</t>
  </si>
  <si>
    <t>Исследование уровня общего белка в крови</t>
  </si>
  <si>
    <t>A09.05.010</t>
  </si>
  <si>
    <t>A09.05.011</t>
  </si>
  <si>
    <t>Исследование уровня альбумина в крови</t>
  </si>
  <si>
    <t>A09.05.025</t>
  </si>
  <si>
    <t>Исследование уровня триглицеридов в крови</t>
  </si>
  <si>
    <t>Исследование уровня натрия в крови</t>
  </si>
  <si>
    <t>A09.05.030</t>
  </si>
  <si>
    <t>Исследование уровня калия в крови</t>
  </si>
  <si>
    <t>A09.05.031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</si>
  <si>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</si>
  <si>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</si>
  <si>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</si>
  <si>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</si>
  <si>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A09.05.041</t>
  </si>
  <si>
    <t>Исследование уровня аспартат-трансаминазы в крови (АСТ)</t>
  </si>
  <si>
    <t>A09.05.042</t>
  </si>
  <si>
    <t>Исследование уровня аланин-трансаминазы в крови (АЛТ)</t>
  </si>
  <si>
    <t>A09.05.043</t>
  </si>
  <si>
    <t>Исследование уровня креатинкиназы в крови (КФК)</t>
  </si>
  <si>
    <t>A09.05.044</t>
  </si>
  <si>
    <t>Исследование уровня гамма-глютамилтрансферазы в крови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</si>
  <si>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</si>
  <si>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</si>
  <si>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</si>
  <si>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</si>
  <si>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A09.05.050</t>
  </si>
  <si>
    <t>Исследование уровня фибриногена в крови</t>
  </si>
  <si>
    <t>Исследование уровня железа сыворотки крови</t>
  </si>
  <si>
    <t>A09.05.007</t>
  </si>
  <si>
    <t>Исследование уровня общего магния в сыворотке крови</t>
  </si>
  <si>
    <t>A09.05.127</t>
  </si>
  <si>
    <t>A12.05.123</t>
  </si>
  <si>
    <t>A12.06.019</t>
  </si>
  <si>
    <t>Исследование ревматоидных факторов в крови</t>
  </si>
  <si>
    <t xml:space="preserve">Серологические исследования </t>
  </si>
  <si>
    <t>Исследование уровня общего трийодтиронина (T3) в крови</t>
  </si>
  <si>
    <t>A09.05.060</t>
  </si>
  <si>
    <t>Исследование уровня свободного трийодтиронина (ТЗ-свободный) в крови</t>
  </si>
  <si>
    <t>A09.05.061</t>
  </si>
  <si>
    <t>Исследование уровня общего тироксина (СT4) сыворотки крови</t>
  </si>
  <si>
    <t>A09.05.064</t>
  </si>
  <si>
    <t>Исследование уровня свободного тироксина (СТ4) сыворотки крови</t>
  </si>
  <si>
    <t>A09.05.063</t>
  </si>
  <si>
    <t>Исследование уровня тиреотропного гормона (ТТГ) в крови</t>
  </si>
  <si>
    <t>A09.05.065</t>
  </si>
  <si>
    <t>Исследование уровня холестерина высокой плотности (Холестерин ЛПВП) в крови</t>
  </si>
  <si>
    <t>A09.05.004</t>
  </si>
  <si>
    <t>Исследование уровня простатспецифического антигена свободного (ПСА-свободный) в крови</t>
  </si>
  <si>
    <t>A09.05.130.001</t>
  </si>
  <si>
    <t>Исследование уровня антигена аденогенных раков Ca 125 в крови</t>
  </si>
  <si>
    <t>A09.05.202</t>
  </si>
  <si>
    <t>Определение антител к бледной трепонеме (Treponema pallidum) в реакции пассивной гемагглютинации (РПГА)</t>
  </si>
  <si>
    <t>A26.06.082.003</t>
  </si>
  <si>
    <t>Паразитологические исследования:</t>
  </si>
  <si>
    <t>Микроскопическое исследование кала на яйца и личинки гельминтов</t>
  </si>
  <si>
    <t>A26.19.010</t>
  </si>
  <si>
    <t>Микроскопическое исследование кала на простейшие</t>
  </si>
  <si>
    <t>A26.19.011</t>
  </si>
  <si>
    <t>B03.016.006</t>
  </si>
  <si>
    <t>Коагулограмма (ориентировочное исследование системы гемостаза)</t>
  </si>
  <si>
    <t>B03.005.006</t>
  </si>
  <si>
    <t>B03.016.002</t>
  </si>
  <si>
    <t>Функциональная диагностика</t>
  </si>
  <si>
    <t>Проведение ФГДС (фиброгастродуоденоскопия)</t>
  </si>
  <si>
    <t>Исследование вестибулярного аппарата</t>
  </si>
  <si>
    <t>Электрокардиограмма с расшифровкой(ЭКГ)</t>
  </si>
  <si>
    <t>Снятие электрокардиограммы</t>
  </si>
  <si>
    <t>Флюорография</t>
  </si>
  <si>
    <t xml:space="preserve">Холодовая проба </t>
  </si>
  <si>
    <t>Динамометрия</t>
  </si>
  <si>
    <t>Стоматологические услуги (без медицинского полиса ОМС):</t>
  </si>
  <si>
    <t xml:space="preserve">Стоматологическая помощь с использованием импортного пломбировочного материала </t>
  </si>
  <si>
    <t>Компосайт</t>
  </si>
  <si>
    <t>Эвикрол</t>
  </si>
  <si>
    <t>Светокомпозит</t>
  </si>
  <si>
    <t>Стеклоиономерный цемент «Фуджи IX»</t>
  </si>
  <si>
    <t>Стоматологическая услуга на установку штифта</t>
  </si>
  <si>
    <t>Стоматологическая помощь с использованием ультракаина</t>
  </si>
  <si>
    <t>Прочие услуги:</t>
  </si>
  <si>
    <t>Забор проб на носительство дифтерии и/или стафилококка</t>
  </si>
  <si>
    <t>Забор крови из вены</t>
  </si>
  <si>
    <t>Инъекция при проведении прививок (без вакцины)</t>
  </si>
  <si>
    <t>Внутривенная инфузия на  100 грамм раствора (без учета медикаментов и расходных материалов)</t>
  </si>
  <si>
    <t>Инъекция внутривенная (без учета медикаментов и расходных материалов)</t>
  </si>
  <si>
    <t>Инъекция внутрикожная, подкожная, внутримышечная (без учета медикаментов и расходных материалов)</t>
  </si>
  <si>
    <t>Ультразвуковые исследования</t>
  </si>
  <si>
    <t>УЗИ печени</t>
  </si>
  <si>
    <t>УЗИ желчного пузыря</t>
  </si>
  <si>
    <t>УЗИ поджелудочной железы</t>
  </si>
  <si>
    <t>УЗИ селезенки</t>
  </si>
  <si>
    <t>УЗИ мочевого пузыря</t>
  </si>
  <si>
    <t>УЗИ почек</t>
  </si>
  <si>
    <t>УЗИ предстательной железы</t>
  </si>
  <si>
    <t>УЗИ щитовидной железы</t>
  </si>
  <si>
    <t>УЗИ молочной железы</t>
  </si>
  <si>
    <t>УЗИ брюшной полости комплексное (печень, желчный пузырь, поджелудочная железа)</t>
  </si>
  <si>
    <t>Рентгенологические исследования</t>
  </si>
  <si>
    <t>Процедурный кабинет</t>
  </si>
  <si>
    <t>А11.02.002</t>
  </si>
  <si>
    <t>А11.12.003.001</t>
  </si>
  <si>
    <t>А11.12.003.002</t>
  </si>
  <si>
    <t>А11.12.009</t>
  </si>
  <si>
    <t>A04.14.001</t>
  </si>
  <si>
    <t>A04.14.002</t>
  </si>
  <si>
    <t>A04.15.001</t>
  </si>
  <si>
    <t>A04.16.001</t>
  </si>
  <si>
    <t>A04.20.002</t>
  </si>
  <si>
    <t>A04.21.001</t>
  </si>
  <si>
    <t>A04.28.002.001</t>
  </si>
  <si>
    <t>A04.28.002.003</t>
  </si>
  <si>
    <t>A05.10.008</t>
  </si>
  <si>
    <t>A05.23.001</t>
  </si>
  <si>
    <t>A06.09.006</t>
  </si>
  <si>
    <t>Определение основных групп крови (A, B, 0)</t>
  </si>
  <si>
    <t>A12.05.005</t>
  </si>
  <si>
    <t>A12.05.006</t>
  </si>
  <si>
    <t>Определение резус-принадлежности</t>
  </si>
  <si>
    <t>Определение протромбинового (тромбопластинового) времени в крови или в плазме</t>
  </si>
  <si>
    <t>A12.05.027</t>
  </si>
  <si>
    <t>A12.06.015</t>
  </si>
  <si>
    <t>Определение антистрептолизина-О в сыворотке крови (АСЛО)</t>
  </si>
  <si>
    <t>A12.09.001.999</t>
  </si>
  <si>
    <t>A12.20.001</t>
  </si>
  <si>
    <t>A03.16.001</t>
  </si>
  <si>
    <t>A05.10.001</t>
  </si>
  <si>
    <t>A05.10.004</t>
  </si>
  <si>
    <t>A04.20.001</t>
  </si>
  <si>
    <t>A04.06.001</t>
  </si>
  <si>
    <t>A06.01.002</t>
  </si>
  <si>
    <t>Рентгенография мягких тканей лица</t>
  </si>
  <si>
    <t>A06.01.003</t>
  </si>
  <si>
    <t>Рентгенография мягких тканей шеи</t>
  </si>
  <si>
    <t>A06.01.004</t>
  </si>
  <si>
    <t>Рентгенография мягких тканей верхней конечности</t>
  </si>
  <si>
    <t>A06.01.005</t>
  </si>
  <si>
    <t>Рентгенография мягких тканей нижней конечности</t>
  </si>
  <si>
    <t>A06.01.006</t>
  </si>
  <si>
    <t>Рентгенография мягких тканей туловища</t>
  </si>
  <si>
    <t>A06.03.003</t>
  </si>
  <si>
    <t>Рентгенография основания черепа</t>
  </si>
  <si>
    <t>A06.03.004</t>
  </si>
  <si>
    <t>Рентгенография черепных отверстий</t>
  </si>
  <si>
    <t>A06.03.005</t>
  </si>
  <si>
    <t>Рентгенография всего черепа, в одной или более проекциях</t>
  </si>
  <si>
    <t>A06.03.006</t>
  </si>
  <si>
    <t>Рентгенография ячеек решетчатой кости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</si>
  <si>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</si>
  <si>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</si>
  <si>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</si>
  <si>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</si>
  <si>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</si>
  <si>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</si>
  <si>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</si>
  <si>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</si>
  <si>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A06.03.011</t>
  </si>
  <si>
    <t>Рентгенография шейно-дорсального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</si>
  <si>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</si>
  <si>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</si>
  <si>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</si>
  <si>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</si>
  <si>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</si>
  <si>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</si>
  <si>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</si>
  <si>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</si>
  <si>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</si>
  <si>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</si>
  <si>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A06.03.018</t>
  </si>
  <si>
    <t>Рентгенография позвоночника, специальные исследования и проекции</t>
  </si>
  <si>
    <t>A06.03.020</t>
  </si>
  <si>
    <t>Рентгенография позвоночника, вертикальная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</si>
  <si>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</si>
  <si>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</si>
  <si>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</si>
  <si>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</si>
  <si>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</si>
  <si>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</si>
  <si>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</si>
  <si>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</si>
  <si>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</si>
  <si>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</si>
  <si>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</si>
  <si>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</si>
  <si>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</si>
  <si>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</si>
  <si>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</si>
  <si>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</si>
  <si>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</si>
  <si>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</si>
  <si>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</si>
  <si>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</si>
  <si>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</si>
  <si>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</si>
  <si>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</si>
  <si>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</si>
  <si>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</si>
  <si>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I пальца кисти</t>
  </si>
  <si>
    <t>A06.03.036</t>
  </si>
  <si>
    <t>Рентгенография нижней конечности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</si>
  <si>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</si>
  <si>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</si>
  <si>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</si>
  <si>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</si>
  <si>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</si>
  <si>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</si>
  <si>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</si>
  <si>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</si>
  <si>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</si>
  <si>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</si>
  <si>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</si>
  <si>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</si>
  <si>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</si>
  <si>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</si>
  <si>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</si>
  <si>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</si>
  <si>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</si>
  <si>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</si>
  <si>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</si>
  <si>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</si>
  <si>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</si>
  <si>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</si>
  <si>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</si>
  <si>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</si>
  <si>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</si>
  <si>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</si>
  <si>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</si>
  <si>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</si>
  <si>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</si>
  <si>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</si>
  <si>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A06.03.053.001</t>
  </si>
  <si>
    <t xml:space="preserve">Рентгенография стопы с функциональной нагрузкой 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</si>
  <si>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</si>
  <si>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</si>
  <si>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</si>
  <si>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</si>
  <si>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A06.03.056</t>
  </si>
  <si>
    <t>Рентгенография костей лицевого скелета</t>
  </si>
  <si>
    <t>A06.03.060</t>
  </si>
  <si>
    <t>Рентгенография черепа в прямой проекции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</si>
  <si>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</si>
  <si>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</si>
  <si>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</si>
  <si>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</si>
  <si>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</si>
  <si>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</si>
  <si>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</si>
  <si>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</si>
  <si>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</si>
  <si>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</si>
  <si>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</si>
  <si>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</si>
  <si>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</si>
  <si>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</si>
  <si>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</si>
  <si>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</si>
  <si>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</si>
  <si>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</si>
  <si>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</si>
  <si>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</si>
  <si>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A06.08.001</t>
  </si>
  <si>
    <t>Рентгенография носоглотки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</si>
  <si>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</si>
  <si>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</si>
  <si>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</si>
  <si>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</si>
  <si>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A03.26.016</t>
  </si>
  <si>
    <t>Исследование цветоощущения</t>
  </si>
  <si>
    <t>Периметрия статистическая (определение цветоощущения)</t>
  </si>
  <si>
    <t>A02.26.005</t>
  </si>
  <si>
    <t>Микроскопическое исследование отделяемого из уретры</t>
  </si>
  <si>
    <t>A12.28.015</t>
  </si>
  <si>
    <t>A08.30.007.999</t>
  </si>
  <si>
    <t>Цитологическое исследование мазка с поверхности щейки матки (наружного маточного зева) и цервикального канала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</si>
  <si>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 ( МР)</t>
  </si>
  <si>
    <t>A26.06.082.001</t>
  </si>
  <si>
    <t>Исследование уровня гликированного гемоглобина в крови</t>
  </si>
  <si>
    <t>A09.05.083</t>
  </si>
  <si>
    <t>A09.05.028</t>
  </si>
  <si>
    <t>Исследование уровня холестерина липопротеинов низкой плотности (ЛПНП)</t>
  </si>
  <si>
    <t>Определение международного нормализованного отношения (МНО)</t>
  </si>
  <si>
    <t>A12.30.014</t>
  </si>
  <si>
    <t>Определение фенотипа по антигенам C, c, E, e, C, K, k и определение антиэритроцитарных антител</t>
  </si>
  <si>
    <t>A12.05.007.001</t>
  </si>
  <si>
    <t>A12.06.045</t>
  </si>
  <si>
    <t>Определение содержания антител к тиреопероксидазе в крови (АТ-ТПО)</t>
  </si>
  <si>
    <t>A26.01.019</t>
  </si>
  <si>
    <t>Микроскопическое исследование отпечатков с поверхности перианальных складок на яйца гельминтов (энтеробиоз)</t>
  </si>
  <si>
    <t>А16.07.008</t>
  </si>
  <si>
    <t>А16.07.052</t>
  </si>
  <si>
    <t>B01.003.004.001</t>
  </si>
  <si>
    <t>B04.014.004</t>
  </si>
  <si>
    <t>A02.26.009</t>
  </si>
  <si>
    <t>B01.045.002</t>
  </si>
  <si>
    <t>A09.28.055.001</t>
  </si>
  <si>
    <t>Рентгенография зубов</t>
  </si>
  <si>
    <t>A06.07.001</t>
  </si>
  <si>
    <t>A06.09.007</t>
  </si>
  <si>
    <t>Рентгенография легких</t>
  </si>
  <si>
    <t>A06.09.007.001</t>
  </si>
  <si>
    <t xml:space="preserve">Прицельная рентгенография органов грудной клетки </t>
  </si>
  <si>
    <t>Спирометрия (спирография, ФВД)</t>
  </si>
  <si>
    <t xml:space="preserve">Холтеровское мониторирование </t>
  </si>
  <si>
    <t>Медицинское сопровождение при организации спортивных и культурно - массовых мероприятий (1 час)</t>
  </si>
  <si>
    <t>УЗИ матки с придатками (узи органов малого таза)</t>
  </si>
  <si>
    <t>Выдача результата цифровой рентгенографии на термографической пленке</t>
  </si>
  <si>
    <t>Психиатрическое освидетельствование</t>
  </si>
  <si>
    <t>УЗИ органов мошонки</t>
  </si>
  <si>
    <t>Эхокардиография (УЗИ сердца)</t>
  </si>
  <si>
    <t>A04.28.003</t>
  </si>
  <si>
    <t>A04.10.002</t>
  </si>
  <si>
    <t>Взятие биологического материала (мазок из носа, ротоглотки)</t>
  </si>
  <si>
    <t>Взятие биологического материала (фекалии в объеме 2-5 мл)</t>
  </si>
  <si>
    <t>A11.08.010.001</t>
  </si>
  <si>
    <t xml:space="preserve">ГБУЗ ПК "Частинская ЦРБ" </t>
  </si>
  <si>
    <t>Медицинское заключение об отсутствии медицинских противопоказаний к исполнению обязанностей частного охранника</t>
  </si>
  <si>
    <t>Оформление медицинского заключения на право приобретения (ношения) оружия</t>
  </si>
  <si>
    <t>Медицинское освидетельствование лиц на право приобретения (ношения) оружия (без химико - токсикологического исследования и психиатрического освидетельствования )</t>
  </si>
  <si>
    <t xml:space="preserve">Оформление медицинского заключения </t>
  </si>
  <si>
    <t>Исследование уровня гамма-глютамилтранспептидазы в крови (ГГТП)</t>
  </si>
  <si>
    <t>Подготовка запроса по месту постоянной регистрации</t>
  </si>
  <si>
    <t>Транспортировка клеща</t>
  </si>
  <si>
    <t>А09.05.041</t>
  </si>
  <si>
    <t>Определение этилглюкуронида в моче (ЭЭТ)</t>
  </si>
  <si>
    <t>Химико - токсикологическое исследование на определение наличия, отсутствия в организме человека наркотических и психотропных веществ и их метаболитов (10 видов веществ)</t>
  </si>
  <si>
    <t>Выдача бланка водительской (тракторной) справки</t>
  </si>
  <si>
    <t>Медицинское освидетельствование с целью получения медицинской справки о допуске к управлению самоходными машинами на категории «АI»,«АII»,«АIII»,«АIV» и "В" без показаний на дополнительные обследования</t>
  </si>
  <si>
    <t>Медицинское освидетельствование с целью получения медицинской справки о допуске к управлению самоходными машинами на категории «C», «D», «E»,"F" (без ЭЭГ)</t>
  </si>
  <si>
    <t>Медицинское освидетельствование с целью получения медицинской справки о допуске к управлению самоходными машинами на категории «C», «D», «E»,"F" (с инструментальным исследованием ЭЭГ)</t>
  </si>
  <si>
    <t>2023 год.</t>
  </si>
  <si>
    <t>A02.12.002.001</t>
  </si>
  <si>
    <t>Суточное мониторирование артериального давления (СМАД)</t>
  </si>
  <si>
    <t>Кабинет офтальмолога</t>
  </si>
  <si>
    <t>Услуги баклаборатории</t>
  </si>
  <si>
    <t>А26.05.001</t>
  </si>
  <si>
    <t>Микробиологическое (культуральное) исследование крови на стерильность</t>
  </si>
  <si>
    <t>А26.08.005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</si>
  <si>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</si>
  <si>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А26.08.006</t>
  </si>
  <si>
    <t>Микробиологическое (культуральное) исследование смывов из околоносовых полостей  на аэробные и факультативно-анаэробные микроорганизмы</t>
  </si>
  <si>
    <t>А26.19.008</t>
  </si>
  <si>
    <t>Микробиологическое (культуральное) исследование кала на аэробные и факультативно-анаэробные микроорганизмы</t>
  </si>
  <si>
    <t>А26.05.016.001</t>
  </si>
  <si>
    <t>Исследование микробиоценоза кишечника (дисбактериоз) культуральным методом</t>
  </si>
  <si>
    <t>А26.01.032</t>
  </si>
  <si>
    <t>Микробиологическое (культуральное) исследование высыпных элементов кожи на чувствительность к антибактериальным и противогрибковым средствам </t>
  </si>
  <si>
    <t>А26.09.010</t>
  </si>
  <si>
    <t>Микробиологическое (культуральное) исследование мокроты на аэробные и факультативно-анаэробные микроорганизмы</t>
  </si>
  <si>
    <t>А26.20.008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</si>
  <si>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</si>
  <si>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А26.28.003</t>
  </si>
  <si>
    <t>Микробиологическое (культуральное) исследование мочи на аэробные и факультативно-анаэробные микроорганизмы</t>
  </si>
  <si>
    <t>А26.02.001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</si>
  <si>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</si>
  <si>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А26.25.001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</si>
  <si>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</si>
  <si>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А26.26.004</t>
  </si>
  <si>
    <t>Микробиологическое (культуральное) исследование отделяемого конъюнктивы (слёзная жидкость) на аэробные и факультативно-анаэробные условно-патогенные микроорганизмы</t>
  </si>
  <si>
    <t>А26.30.009</t>
  </si>
  <si>
    <t>Микробиологическое (культуральное) исследование грудного молока на аэробные и факультативно-анаэробные микроорганизмы</t>
  </si>
  <si>
    <t>А26.30.010</t>
  </si>
  <si>
    <t>Микробиологическое (культуральное) исследование грудного молока на золотистый стафилококк</t>
  </si>
  <si>
    <t>А26.08.015</t>
  </si>
  <si>
    <t>Бактериологическое исследование отделяемого из зева на стрептококк группы А </t>
  </si>
  <si>
    <t>А26.30.004</t>
  </si>
  <si>
    <t>Определение чувствительности микроорганизмов к антимикробным и химиотерапевтическим препаратам</t>
  </si>
  <si>
    <t>А26.30.006</t>
  </si>
  <si>
    <t>Определение чувствительности микроорганизмов к бактериофагам</t>
  </si>
  <si>
    <t>А26.08.009</t>
  </si>
  <si>
    <t>Микробиологическое (культуральное) исследование носоглоточных смывов на дрожжевые грибы </t>
  </si>
  <si>
    <t>А26.08.006.001</t>
  </si>
  <si>
    <t>Микробиологическое (культуральное) исследование смывов из околоносовых полостей  на аэробные и факультативно-анаэробные микроорганизмы (патогенный стафилококк)</t>
  </si>
  <si>
    <t>А26.08.005.001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</si>
  <si>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 (патогенный стафилококк)</t>
  </si>
  <si>
    <t>А26.08.001</t>
  </si>
  <si>
    <t>Микробиологическое (культуральное) исследование слизи и пленок с миндалин на палочку дифтерии</t>
  </si>
  <si>
    <t>А26.08.070</t>
  </si>
  <si>
    <t>Иммунохроматографичесое экспресс-исследование мазка из зева, на стрептококки группы А</t>
  </si>
  <si>
    <t>А26.20.042</t>
  </si>
  <si>
    <t>Иммунохроматографичесое экспресс-исследование мазка из зева, на стрептококки группы В</t>
  </si>
  <si>
    <t>А26..19.040</t>
  </si>
  <si>
    <t>Определение антигенов норовирусов в образцах фекалий</t>
  </si>
  <si>
    <t>А26.19.089</t>
  </si>
  <si>
    <t>Иммунохроматографическое экспресс-исследование кала на ротовирусы</t>
  </si>
  <si>
    <t>А26.19.090</t>
  </si>
  <si>
    <t>Иммунохроматографическое экспресс-исследование кала на аденовирусы</t>
  </si>
  <si>
    <t>А26.06.074</t>
  </si>
  <si>
    <t>Определение антител к сальмонелле паратифа А в крови</t>
  </si>
  <si>
    <t>А26.06.075</t>
  </si>
  <si>
    <t>Определение антител к сальмонелле паратифа В в крови</t>
  </si>
  <si>
    <t>А26.06.077</t>
  </si>
  <si>
    <t>Определение антител к сальмонелле тифи в крови</t>
  </si>
  <si>
    <t>А09.05.156</t>
  </si>
  <si>
    <t>Определение поверхностного антигена гепатита В (HBS-аg)</t>
  </si>
  <si>
    <t>А09.05.155</t>
  </si>
  <si>
    <t>Определение суммарных антител к вирусу гепатита С (анти - НVC)</t>
  </si>
  <si>
    <t>А09.05.202.01</t>
  </si>
  <si>
    <t>СА-125</t>
  </si>
  <si>
    <t>А09.05.201.1</t>
  </si>
  <si>
    <t>СА - 19-9 (поджел. ж-за, ЖВП)</t>
  </si>
  <si>
    <t>A08.08.006</t>
  </si>
  <si>
    <t>Цитологическое исследование смывов с верхних дыхательных путей</t>
  </si>
  <si>
    <t>A08.09.010</t>
  </si>
  <si>
    <t>Цитологическое исследование плевральной жидкости</t>
  </si>
  <si>
    <t>A08.09.011</t>
  </si>
  <si>
    <t>Цитологическое исследование мокроты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</si>
  <si>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</si>
  <si>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</si>
  <si>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</si>
  <si>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</si>
  <si>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A08.20.019</t>
  </si>
  <si>
    <t>Цитологическое исследование отделяемого из соска молочной железы</t>
  </si>
  <si>
    <t>Цитологическое исследование мазка с поверхности щейки матки (наружного маточного зева) и цервикальн</t>
  </si>
  <si>
    <t>A09.05.003</t>
  </si>
  <si>
    <t>Исследование уровня общего гемоглобина в крови</t>
  </si>
  <si>
    <t>A09.05.006.001</t>
  </si>
  <si>
    <t>Экспресс-исследование уровня миоглобина в крови</t>
  </si>
  <si>
    <t>A09.05.008</t>
  </si>
  <si>
    <t>Исследование уровня трансферрина сыворотки крови</t>
  </si>
  <si>
    <t>A09.05.051.001</t>
  </si>
  <si>
    <t>Определение концентрации Д-димера в крови</t>
  </si>
  <si>
    <t>A09.05.051.002</t>
  </si>
  <si>
    <t>Исследование уровня растворимых фибринмономерных комплексов в крови</t>
  </si>
  <si>
    <t>A09.05.054</t>
  </si>
  <si>
    <t>Исследование уровня иммуноглобулинов в крови</t>
  </si>
  <si>
    <t>A09.05.054.001</t>
  </si>
  <si>
    <t>Исследование уровня общего иммуноглобулина E в крови</t>
  </si>
  <si>
    <t>A09.05.054.002</t>
  </si>
  <si>
    <t>Исследование уровня иммуноглобулина A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</si>
  <si>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</si>
  <si>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</si>
  <si>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</si>
  <si>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</si>
  <si>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A09.05.056</t>
  </si>
  <si>
    <t>Исследование уровня инсулина плазмы крови</t>
  </si>
  <si>
    <t>A09.05.058</t>
  </si>
  <si>
    <t>Исследование уровня паратиреоидного гормона в крови</t>
  </si>
  <si>
    <t>A09.05.066</t>
  </si>
  <si>
    <t>Исследование уровня соматотропного гормона в крови</t>
  </si>
  <si>
    <t>A09.05.067</t>
  </si>
  <si>
    <t>Исследование уровня адренокортикотропного гормона в крови</t>
  </si>
  <si>
    <t>A09.05.073</t>
  </si>
  <si>
    <t>Определение активности альфа-1-антитрипсина в крови</t>
  </si>
  <si>
    <t>A09.05.074</t>
  </si>
  <si>
    <t>Исследование уровня циркулирующих иммунных комплексов в крови</t>
  </si>
  <si>
    <t>A09.05.075.001</t>
  </si>
  <si>
    <t>Исследование уровня С3 фракции комплемента</t>
  </si>
  <si>
    <t>A09.05.075.002</t>
  </si>
  <si>
    <t>Исследование уровня С4 фракции комплемента</t>
  </si>
  <si>
    <t>A09.05.076</t>
  </si>
  <si>
    <t>Исследование уровня ферритина в крови</t>
  </si>
  <si>
    <t>A09.05.077</t>
  </si>
  <si>
    <t>Исследование уровня церулоплазмина в крови</t>
  </si>
  <si>
    <t>A09.05.078</t>
  </si>
  <si>
    <t>Исследование уровня общего тестостерона в крови</t>
  </si>
  <si>
    <t>A09.05.080</t>
  </si>
  <si>
    <t>Исследование уровня фолиевой кислоты в сыворотке крови</t>
  </si>
  <si>
    <t>A09.05.082</t>
  </si>
  <si>
    <t>Исследование уровня эритропоэтина крови</t>
  </si>
  <si>
    <t>A09.05.087</t>
  </si>
  <si>
    <t>Исследование уровня пролактина в крови</t>
  </si>
  <si>
    <t>A09.05.089</t>
  </si>
  <si>
    <t>Исследование уровня альфа-фетопротеина в сыворотке крови</t>
  </si>
  <si>
    <t>A09.05.090</t>
  </si>
  <si>
    <t>Исследование уровня хорионического гонадотропина в крови</t>
  </si>
  <si>
    <t>A09.05.109</t>
  </si>
  <si>
    <t>Исследование уровня альфа-1-гликопротеина (орозомукоида) в крови</t>
  </si>
  <si>
    <t>A09.05.117</t>
  </si>
  <si>
    <t>Исследование уровня тиреоглобулина в крови</t>
  </si>
  <si>
    <t>A09.05.125</t>
  </si>
  <si>
    <t>Исследование уровня протеина C в крови</t>
  </si>
  <si>
    <t>A09.05.126</t>
  </si>
  <si>
    <t>Определение активности протеина S в крови</t>
  </si>
  <si>
    <t>A09.05.127.2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</si>
  <si>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</si>
  <si>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</si>
  <si>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</si>
  <si>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</si>
  <si>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A09.05.135</t>
  </si>
  <si>
    <t>Исследование уровня общего кортизола в крови</t>
  </si>
  <si>
    <t>A09.05.139</t>
  </si>
  <si>
    <t>Исследование уровня 17-гидроксипрогестерона в крови</t>
  </si>
  <si>
    <t>A09.05.149</t>
  </si>
  <si>
    <t>Исследование уровня дегидроэпиандростерона сульфата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</si>
  <si>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</si>
  <si>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</si>
  <si>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</si>
  <si>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</si>
  <si>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A09.05.160</t>
  </si>
  <si>
    <t>Исследование уровня глобулина, связывающего половые гормоны, в крови</t>
  </si>
  <si>
    <t>A09.05.193.001</t>
  </si>
  <si>
    <t>Экспресс-исследование уровня тропонинов I, T в крови</t>
  </si>
  <si>
    <t>A09.05.195</t>
  </si>
  <si>
    <t>Исследование уровня раково-эмбрионного антигена (РЭА) в крови</t>
  </si>
  <si>
    <t>A09.05.200</t>
  </si>
  <si>
    <t>Исследование уровня антигена аденогенных раков CA 72-4 в крови</t>
  </si>
  <si>
    <t>A09.05.201</t>
  </si>
  <si>
    <t>Исследование уровня антигена аденогенных раков CA 19-9 в крови</t>
  </si>
  <si>
    <t>A09.05.205</t>
  </si>
  <si>
    <t>Исследование уровня C-пептида в крови</t>
  </si>
  <si>
    <t>A09.05.206</t>
  </si>
  <si>
    <t>Исследование уровня ионизированного кальция в крови</t>
  </si>
  <si>
    <t>A09.05.207</t>
  </si>
  <si>
    <t>Исследование уровня молочной кислоты в крови</t>
  </si>
  <si>
    <t>A09.05.209</t>
  </si>
  <si>
    <t>Исследование уровня прокальцитонина в крови</t>
  </si>
  <si>
    <t>A09.05.214</t>
  </si>
  <si>
    <t>Исследование уровня гомоцистеина в крови</t>
  </si>
  <si>
    <t>A09.05.221</t>
  </si>
  <si>
    <t>Исследование уровня 1,25-OH витамина Д в крови</t>
  </si>
  <si>
    <t>A09.05.231</t>
  </si>
  <si>
    <t>Исследование уровня опухолеассоциированного антигена (СА15.3) в крови</t>
  </si>
  <si>
    <t>A09.05.232</t>
  </si>
  <si>
    <t>Исследование уровня опухолеассоциированного маркера СА 242 в крови</t>
  </si>
  <si>
    <t>A09.05.234</t>
  </si>
  <si>
    <t>Исследование уровня эозинофильного катионного белка в крови</t>
  </si>
  <si>
    <t>A09.05.282</t>
  </si>
  <si>
    <t>Определение среднего содержания и средней концентрации гемоглобина в эритроцитах</t>
  </si>
  <si>
    <t>A09.05.285</t>
  </si>
  <si>
    <t>Исследование активности и свойств фактора Виллебранда в крови</t>
  </si>
  <si>
    <t>A09.06.001</t>
  </si>
  <si>
    <t>Исследование уровня циклоспорина A</t>
  </si>
  <si>
    <t>A09.19.013</t>
  </si>
  <si>
    <t>Исследование уровня кальпротектина в кале</t>
  </si>
  <si>
    <t>A09.28.003.001</t>
  </si>
  <si>
    <t>Определение альбумина в моче</t>
  </si>
  <si>
    <t>A09.28.003.002</t>
  </si>
  <si>
    <t>Определение количества белка в суточной моче</t>
  </si>
  <si>
    <t>A09.28.005</t>
  </si>
  <si>
    <t>Обнаружение гемоглобина в моче</t>
  </si>
  <si>
    <t>A09.28.012</t>
  </si>
  <si>
    <t>Исследование уровня кальция в моче</t>
  </si>
  <si>
    <t>A09.28.015.001</t>
  </si>
  <si>
    <t>Обнаружение кетоновых тел в моче экспресс-методом</t>
  </si>
  <si>
    <t>A09.28.017</t>
  </si>
  <si>
    <t>Определение концентрации водородных ионов (pH) мочи</t>
  </si>
  <si>
    <t>A12.05.002</t>
  </si>
  <si>
    <t>Исследование осмотической резистентности эритроцитов</t>
  </si>
  <si>
    <t>A12.05.004</t>
  </si>
  <si>
    <t>Проба на совместимость перед переливанием компонентов крови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</si>
  <si>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</si>
  <si>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</si>
  <si>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</si>
  <si>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</si>
  <si>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A12.05.011</t>
  </si>
  <si>
    <t>Исследование железосвязывающей способности сыворотки</t>
  </si>
  <si>
    <t>A12.05.014.001</t>
  </si>
  <si>
    <t>Время свертываемости крови по Сухареву</t>
  </si>
  <si>
    <t>A12.05.015</t>
  </si>
  <si>
    <t>Исследование времени кровотечения</t>
  </si>
  <si>
    <t>A12.05.018</t>
  </si>
  <si>
    <t>Исследование фибринолитической активности крови</t>
  </si>
  <si>
    <t>A12.05.039</t>
  </si>
  <si>
    <t>Активированное частичное тромбопластиновое время</t>
  </si>
  <si>
    <t>A12.05.052</t>
  </si>
  <si>
    <t>Определение времени свертывания плазмы, активированное каолином</t>
  </si>
  <si>
    <t>A12.05.117</t>
  </si>
  <si>
    <t>Оценка гематокрита</t>
  </si>
  <si>
    <t>A12.05.118</t>
  </si>
  <si>
    <t>Исследование уровня эритроцитов в крови</t>
  </si>
  <si>
    <t>A12.05.119</t>
  </si>
  <si>
    <t>Исследование уровня лейкоцитов в крови</t>
  </si>
  <si>
    <t>A12.05.120</t>
  </si>
  <si>
    <t>Исследование уровня тромбоцитов в крови</t>
  </si>
  <si>
    <t>A12.05.121</t>
  </si>
  <si>
    <t>Дифференцированный подсчет лейкоцитов (лейкоцитарная формула)</t>
  </si>
  <si>
    <t>A12.05.124</t>
  </si>
  <si>
    <t>Определение цветового показателя</t>
  </si>
  <si>
    <t>A12.06.003</t>
  </si>
  <si>
    <t>Микроскопия крови на обнаружение LE-клеток</t>
  </si>
  <si>
    <t>A12.06.010</t>
  </si>
  <si>
    <t>Определение содержания антител к антигенам ядра клетки и ДНК</t>
  </si>
  <si>
    <t>Определение антистрептолизина-О в сыворотке крови</t>
  </si>
  <si>
    <t>A12.06.017</t>
  </si>
  <si>
    <t>Определение содержания антител к тироглобулину в сыворотке крови</t>
  </si>
  <si>
    <t>A12.06.027</t>
  </si>
  <si>
    <t>Определение содержания антител к антигенам эритроцитов в сыворотке крови</t>
  </si>
  <si>
    <t>A12.06.029</t>
  </si>
  <si>
    <t>Определение содержания антител к кардиолипину в крови</t>
  </si>
  <si>
    <t>A12.06.030</t>
  </si>
  <si>
    <t>Определение содержания антител к фосфолипидам в крови</t>
  </si>
  <si>
    <t>A12.06.043</t>
  </si>
  <si>
    <t>Определение содержания антител к антигенам групп крови</t>
  </si>
  <si>
    <t>Определение содержания антител к тиреопероксидазе в крови</t>
  </si>
  <si>
    <t>A12.06.046</t>
  </si>
  <si>
    <t>Определение содержания антител к рецептору тиреотропного гормона (ТТГ) в крови</t>
  </si>
  <si>
    <t>A12.06.051</t>
  </si>
  <si>
    <t>Определение содержания антител к бета-2-гликопротеину в крови</t>
  </si>
  <si>
    <t>A12.06.055</t>
  </si>
  <si>
    <t>Определение содержания антител к глиадину в крови</t>
  </si>
  <si>
    <t>A12.06.060</t>
  </si>
  <si>
    <t>Определение уровня витамина B12 (цианокобаламин) в крови</t>
  </si>
  <si>
    <t>A12.09.010</t>
  </si>
  <si>
    <t>Микроскопическое исследование нативного и окрашенного препарата мокроты</t>
  </si>
  <si>
    <t>A12.09.014</t>
  </si>
  <si>
    <t>Микроскопическое исследование нативного и окрашенного препарата плевральной жидкости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</si>
  <si>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</si>
  <si>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</si>
  <si>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</t>
  </si>
  <si>
    <t>A12.22.005</t>
  </si>
  <si>
    <t>Проведение глюкозотолерантного теста</t>
  </si>
  <si>
    <t>A12.28.011</t>
  </si>
  <si>
    <t>Микроскопическое исследование осадка мочи</t>
  </si>
  <si>
    <t>A26.01.018</t>
  </si>
  <si>
    <t>Микроскопическое исследование соскоба с кожи на клещей</t>
  </si>
  <si>
    <t>A26.05.009</t>
  </si>
  <si>
    <t>Микроскопическое исследование "толстой капли" и "тонкого" мазка крови на малярийные плазмодии</t>
  </si>
  <si>
    <t>A26.05.011.001</t>
  </si>
  <si>
    <t>Определение ДНК вируса Эпштейна-Барр (Epstein - Barr virus) методом ПЦР в периферической и пуповинн</t>
  </si>
  <si>
    <t>A26.05.012.001</t>
  </si>
  <si>
    <t>Определение ДНК хламидий (Chlamydia spp.) в крови методом ПЦР</t>
  </si>
  <si>
    <t>A26.05.013.001</t>
  </si>
  <si>
    <t>Определение ДНК токсоплазмы (Toxoplasma gondii) методом ПЦР в периферической и пуповинной крови</t>
  </si>
  <si>
    <t>A26.05.017.001</t>
  </si>
  <si>
    <t>Определение ДНК цитомегаловируса (Cytomegalovirus) методом ПЦР в периферической и пуповинной крови,</t>
  </si>
  <si>
    <t>A26.05.017.002</t>
  </si>
  <si>
    <t>A26.05.019.001</t>
  </si>
  <si>
    <t>Определение РНК вируса гепатита C (Hepatitis C virus) в крови методом ПЦР, качественное исследовани</t>
  </si>
  <si>
    <t>A26.05.019.002</t>
  </si>
  <si>
    <t>Определение РНК вируса гепатита C (Hepatitis C virus) в крови методом ПЦР, количественное исследова</t>
  </si>
  <si>
    <t>A26.05.019.003</t>
  </si>
  <si>
    <t>Определение генотипа вируса гепатита C (Hepatitis C virus)</t>
  </si>
  <si>
    <t>A26.05.020.001</t>
  </si>
  <si>
    <t>Определение ДНК вируса гепатита B (Hepatitis B virus) в крови методом ПЦР, качественное исследовани</t>
  </si>
  <si>
    <t>A26.05.020.002</t>
  </si>
  <si>
    <t>Определение ДНК вируса гепатита B (Hepatitis B virus) в крови методом ПЦР, количественное исследова</t>
  </si>
  <si>
    <t>A26.05.035.001</t>
  </si>
  <si>
    <t>Определение ДНК вируса простого герпеса 1 и 2 типов (Herpes simplex virus types 1, 2) методом ПЦР в</t>
  </si>
  <si>
    <t>A26.06.011.001</t>
  </si>
  <si>
    <t>Определение антител класса M (IgM) к возбудителям иксодовых клещевых боррелиозов группы Borrelia bu</t>
  </si>
  <si>
    <t>A26.06.011.002</t>
  </si>
  <si>
    <t>Определение антител класса G (IgG) к возбудителям иксодовых клещевых боррелиозов группы Borrelia bu</t>
  </si>
  <si>
    <t>A26.06.016</t>
  </si>
  <si>
    <t>Определение антител классов A, M, G (IgA, IgM, IgG) к хламидии пневмонии (Chlamydia pheumoniae) в к</t>
  </si>
  <si>
    <t>A26.06.018.001</t>
  </si>
  <si>
    <t>Определение антител класса A (IgA) к хламидии трахоматис (Chlamydia trachomatis) в крови</t>
  </si>
  <si>
    <t>A26.06.018.002</t>
  </si>
  <si>
    <t>Определение антител класса M (IgM) к хламидии трахоматис (Chlamydia trachomatis) в крови</t>
  </si>
  <si>
    <t>A26.06.022.003</t>
  </si>
  <si>
    <t>Определение индекса авидности антител класса G (IgG avidity) к цитомегаловирусу (Cytomegalovirus) в</t>
  </si>
  <si>
    <t>A26.06.024</t>
  </si>
  <si>
    <t>Определение антител класса G (IgG) к эхинококку однокамерному в крови</t>
  </si>
  <si>
    <t>A26.06.028</t>
  </si>
  <si>
    <t>Определение антител классов M, G (IgM, IgG) к вирусу Эпштейна-Барра (Epstein - Barr virus) в крови</t>
  </si>
  <si>
    <t>A26.06.029</t>
  </si>
  <si>
    <t>Определение антител к капсидному антигену (VCA) вируса Эпштейна-Барр (Epstein - Barr virus) в крови</t>
  </si>
  <si>
    <t>A26.06.029.001</t>
  </si>
  <si>
    <t>Определение антител класса M (IgM) к капсидному антигену (VCA) вируса Эпштейна-Барр (Epstein - Barr</t>
  </si>
  <si>
    <t>A26.06.029.002</t>
  </si>
  <si>
    <t>Определение антител класса G (IgG) к капсидному антигену (VCA) вируса Эпштейна-Барр (Epstein - Barr</t>
  </si>
  <si>
    <t>A26.06.030</t>
  </si>
  <si>
    <t>Определение антител класса G (IgG) к ранним белкам (EA) вируса Эпштейна-Барр (Epstein-Barr virus) в</t>
  </si>
  <si>
    <t>A26.06.031</t>
  </si>
  <si>
    <t>Определение антител класса G (IgG) к ядерному антигену (NA) вируса Эпштейна-Барр (Epstein-Barr viru</t>
  </si>
  <si>
    <t>A26.06.032</t>
  </si>
  <si>
    <t>Определение антител классов A, M, G (IgM, IgA, IgG) к лямблиям в крови</t>
  </si>
  <si>
    <t>A26.06.034.001</t>
  </si>
  <si>
    <t>Определение антител класса M (anti-HAV IgM) к вирусу гепатита A (Hepatitis A virus) в крови</t>
  </si>
  <si>
    <t>A26.06.034.002</t>
  </si>
  <si>
    <t>Обнаружение антител класса G (anti-HAV IgG) к вирусу гепатита A (Hepatitis A virus) в крови</t>
  </si>
  <si>
    <t>A26.06.035</t>
  </si>
  <si>
    <t>Определение антигена (HbeAg) вируса гепатита B (Hepatitis B virus) в крови</t>
  </si>
  <si>
    <t>A26.06.036.001</t>
  </si>
  <si>
    <t>Определение антигена (HBsAg) вируса гепатита B (Hepatitis B virus) в крови, качественное исследован</t>
  </si>
  <si>
    <t>A26.06.038</t>
  </si>
  <si>
    <t>Определение антител к e-антигену (anti-HBe) вируса гепатита B (Hepatitis B virus) в крови</t>
  </si>
  <si>
    <t>A26.06.039</t>
  </si>
  <si>
    <t>Определение антител классов к ядерному антигену (HBcAg) вируса гепатита B (Hepatitis B virus) в кро</t>
  </si>
  <si>
    <t>A26.06.039.001</t>
  </si>
  <si>
    <t>Определение антител класса M к ядерному антигену (anti-HBc IgM) вируса гепатита B (Hepatitis B viru</t>
  </si>
  <si>
    <t>A26.06.039.002</t>
  </si>
  <si>
    <t>Определение антител класса G к ядерному антигену (anti-HBc IgG) вируса гепатита B (Hepatitis B viru</t>
  </si>
  <si>
    <t>A26.06.040</t>
  </si>
  <si>
    <t>Определение антител к поверхностному антигену (HBsAg) вируса гепатита B (Hepatitis B virus) в крови</t>
  </si>
  <si>
    <t>A26.06.040.002</t>
  </si>
  <si>
    <t>Определение антител к поверхностному антигену (anti-HBs) вируса гепатита B (Hepatitis B virus) в кр</t>
  </si>
  <si>
    <t>A26.06.041.1</t>
  </si>
  <si>
    <t>Определение антител классов M (anti-HCV IgM) к вирусу гепатита C (Hepatitis C virus) в крови</t>
  </si>
  <si>
    <t>A26.06.041.001</t>
  </si>
  <si>
    <t>Определение антител класса G (anti-HCV IgG) к вирусу гепатита C (Hepatitis C virus) в крови</t>
  </si>
  <si>
    <t>A26.06.041.002</t>
  </si>
  <si>
    <t>Определение суммарных антител классов M и G (anti-HCV IgG и anti-HCV IgM) к вирусу гепатита C (Hepa</t>
  </si>
  <si>
    <t>A26.06.043.001</t>
  </si>
  <si>
    <t>Определение антител класса M (anti-HDV IgM) к вирусу гепатита D (Hepatitis D virus) в крови</t>
  </si>
  <si>
    <t>A26.06.043.002</t>
  </si>
  <si>
    <t>Определение антител класса G (anti-HDV IgG) к вирусу гепатита D (Hepatitis D virus) в крови</t>
  </si>
  <si>
    <t>A26.06.045</t>
  </si>
  <si>
    <t>Определение антител к вирусу простого герпеса (Herpes simplex virus) в крови</t>
  </si>
  <si>
    <t>A26.06.045.003</t>
  </si>
  <si>
    <t>Определение антител класса M (IgM) к вирусу простого герпеса 1 и 2 типов (Herpes simplex virus type</t>
  </si>
  <si>
    <t>A26.06.047.001</t>
  </si>
  <si>
    <t>Определение антител класса G (IgG) к вирусу герпеса человека 6 типа (Human herpes virus 6) в крови</t>
  </si>
  <si>
    <t>A26.06.049.001</t>
  </si>
  <si>
    <t>Исследование уровня антител классов M, G (IgM, IgG) к вирусу иммунодефицита человека ВИЧ-1/2 и анти</t>
  </si>
  <si>
    <t>A26.06.056</t>
  </si>
  <si>
    <t>Определение антител к вирусу кори в крови</t>
  </si>
  <si>
    <t>A26.06.056.001</t>
  </si>
  <si>
    <t>Определение антител класса G (IgG) к вирусу кори в крови</t>
  </si>
  <si>
    <t>A26.06.056.002</t>
  </si>
  <si>
    <t>Определение антител класса M, (IgM) к вирусу кори в крови</t>
  </si>
  <si>
    <t>A26.06.057</t>
  </si>
  <si>
    <t>Определение антител классов M, G (IgM, IgG) к микоплазме пневмонии (Mycoplasma pneumoniae) в крови</t>
  </si>
  <si>
    <t>A26.06.062</t>
  </si>
  <si>
    <t>Определение антител к возбудителю описторхоза (Opisthorchis felineus) в крови</t>
  </si>
  <si>
    <t>A26.06.071.001</t>
  </si>
  <si>
    <t>Определение антител класса G (IgG) к вирусу краснухи (Rubella virus) в крови</t>
  </si>
  <si>
    <t>A26.06.071.002</t>
  </si>
  <si>
    <t>Определение антител класса M (IgM) к вирусу краснухи (Rubella virus) в крови</t>
  </si>
  <si>
    <t>A26.06.072</t>
  </si>
  <si>
    <t>Определение антител класса G (IgG) к уреаплазме в крови</t>
  </si>
  <si>
    <t>A26.06.077</t>
  </si>
  <si>
    <t>Определение антител к сальмонелле тифи (Salmonella typhi) в крови</t>
  </si>
  <si>
    <t>A26.06.079</t>
  </si>
  <si>
    <t>Определение антител к трихинеллам (Trichinella spp.) в крови</t>
  </si>
  <si>
    <t>A26.06.080</t>
  </si>
  <si>
    <t>Определение антител к токсокаре собак (Toxocara canis) в крови</t>
  </si>
  <si>
    <t>A26.06.081</t>
  </si>
  <si>
    <t>Определение антител к токсоплазме (Toxoplasma gondii) в крови</t>
  </si>
  <si>
    <t>A26.06.081.001</t>
  </si>
  <si>
    <t>Определение антител класса G (IgG) к токсоплазме (Toxoplasma gondii) в крови</t>
  </si>
  <si>
    <t>A26.06.081.002</t>
  </si>
  <si>
    <t>Определение антител класса M (IgM)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</si>
  <si>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</si>
  <si>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</t>
  </si>
  <si>
    <t>Определение антител к бледной трепонеме (Treponema Pallidum) в нетрепонемных тестах (RPR, РМП) (кач</t>
  </si>
  <si>
    <t>A26.06.082.002</t>
  </si>
  <si>
    <t>Определение антител к бледной трепонеме (Treponema pallidum) иммуноферментным методом (ИФА) в крови</t>
  </si>
  <si>
    <t>Определение антител к бледной трепонеме (Treponema pallidum) в реакции пассивной гемагглютинации (Р</t>
  </si>
  <si>
    <t>A26.06.088</t>
  </si>
  <si>
    <t>Определение антител к вирусу клещевого энцефалита в крови</t>
  </si>
  <si>
    <t>A26.06.088.001</t>
  </si>
  <si>
    <t>Определение антител класса M (IgM) к вирусу клещевого энцефалита в крови</t>
  </si>
  <si>
    <t>A26.06.088.002</t>
  </si>
  <si>
    <t>Определение антител класса G (IgG) к вирусу клещевого энцефалита в крови</t>
  </si>
  <si>
    <t>A26.06.121</t>
  </si>
  <si>
    <t>Определение антител к аскаридам (Ascaris lumbricoides)</t>
  </si>
  <si>
    <t>A26.07.007.002</t>
  </si>
  <si>
    <t>Определение ДНК цитомегаловируса (Cytomegalovirus) методом ПЦР в слюне, количественное исследование</t>
  </si>
  <si>
    <t>A26.08.059.001</t>
  </si>
  <si>
    <t>Определение ДНК вируса Эпштейна-Барр (Epstein - Barr virus) в мазках со слизистой оболочки ротоглот</t>
  </si>
  <si>
    <t>A26.08.067.001</t>
  </si>
  <si>
    <t>Определение ДНК гонококка (Neisseria gonorrhoeae) в мазках со слизистой оболочки ротоглотки методом</t>
  </si>
  <si>
    <t>A26.16.001</t>
  </si>
  <si>
    <t>Микроскопическое (культуральное) исследование биоптата стенки желудка на хеликобактер пилори (Helic</t>
  </si>
  <si>
    <t>A26.19.010.001</t>
  </si>
  <si>
    <t>Микроскопическое исследование кала на гельминты с применением методов обогащения</t>
  </si>
  <si>
    <t>A26.19.020</t>
  </si>
  <si>
    <t>Определение антигена хеликобактера пилори в фекалиях</t>
  </si>
  <si>
    <t>A26.19.072.001</t>
  </si>
  <si>
    <t>Определение РНК не полиомиелитных энтеровирусов в образцах фекалий методом ПЦР</t>
  </si>
  <si>
    <t>A26.20.009.008</t>
  </si>
  <si>
    <t>Определение ДНК вирусов папилломы человека (Papilloma virus) 6 и 11 типов в отделяемом (соскобе) из</t>
  </si>
  <si>
    <t>A26.20.015</t>
  </si>
  <si>
    <t>Микроскопическое исследование влагалищного отделяемого на дрожжевые грибы</t>
  </si>
  <si>
    <t>A26.20.020.001</t>
  </si>
  <si>
    <t>Определение ДНК хламидии трахоматис (Chlamydia trachomatis) в отделяемом слизистых оболочек женских</t>
  </si>
  <si>
    <t>A26.20.026.001</t>
  </si>
  <si>
    <t>Определение ДНК трихомонас вагиналис (Trichomonas vaginalis) в отделяемом слизистых оболочек женски</t>
  </si>
  <si>
    <t>A26.20.027.001</t>
  </si>
  <si>
    <t>Определение ДНК микоплазмы гениталиум (Mycoplasma genitalium) в отделяемом слизистых оболочек женск</t>
  </si>
  <si>
    <t>A26.20.028.001</t>
  </si>
  <si>
    <t>Определение ДНК микоплазмы хоминис (Mycoplasma hominis) в отделяемом слизистых оболочек женских пол</t>
  </si>
  <si>
    <t>A26.20.029.001</t>
  </si>
  <si>
    <t>Определение ДНК уреаплазм (Ureaplasma spp.) в отделяемом слизистых оболочек женских половых органов</t>
  </si>
  <si>
    <t>A26.20.034.001</t>
  </si>
  <si>
    <t>Определение ДНК возбудителей инфекции передаваемые половым путем (Neisseria gonorrhoeae, Trichomona</t>
  </si>
  <si>
    <t>A26.21.007.001</t>
  </si>
  <si>
    <t>Определение ДНК хламидии трахоматис (Chlamydia trachomatis) в отделяемом из уретры методом ПЦР</t>
  </si>
  <si>
    <t>A26.28.023.001</t>
  </si>
  <si>
    <t>Определение ДНК вируса простого герпеса 1 и 2 типов (Herpes simplex virus types 1, 2) в моче методо</t>
  </si>
  <si>
    <t>B03.016.010</t>
  </si>
  <si>
    <t>Копрологическое исследование</t>
  </si>
  <si>
    <t>B03.016.013</t>
  </si>
  <si>
    <t>Общий (клинический) анализ спинномозговой жидкости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</si>
  <si>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</si>
  <si>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</si>
  <si>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</si>
  <si>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</si>
  <si>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А12.05.108.003</t>
  </si>
  <si>
    <t>Определение интерлейкина-6  в крови</t>
  </si>
  <si>
    <t>А26.23.009.001</t>
  </si>
  <si>
    <t>Определение ДНК цитомегаловируса (Cytomegalovirus) в спинномозговой жидкости методом ПЦР, качественное исследование</t>
  </si>
  <si>
    <t>A08.01.002</t>
  </si>
  <si>
    <t>Цитологическое исследование микропрепарата кожи</t>
  </si>
  <si>
    <t>A08.05.001.</t>
  </si>
  <si>
    <t>Цитологическое исследование мазка костного мозга (миелограмма)</t>
  </si>
  <si>
    <t>A08.08.002</t>
  </si>
  <si>
    <t>Цитологическое исследование отделяемого верхних дыхательных путей и отпечатков</t>
  </si>
  <si>
    <t>A08.08.003</t>
  </si>
  <si>
    <t>Цитологическое исследование мазков с поверхности слизистой оболочки верхних дыхательных путей</t>
  </si>
  <si>
    <t>A08.08.004</t>
  </si>
  <si>
    <t>Цитологическое исследование микропрепарата тканей верхних дыхательных путей</t>
  </si>
  <si>
    <t>A08.09.003</t>
  </si>
  <si>
    <t>Цитологическое исследование микропрепарата тканей нижних дыхательных путей</t>
  </si>
  <si>
    <t>A08.20.004</t>
  </si>
  <si>
    <t>Цитологическое исследование аспирата из полости матки</t>
  </si>
  <si>
    <t>A08.20.015</t>
  </si>
  <si>
    <t>Цитологическое исследование микропрепарата тканей молочной железы</t>
  </si>
  <si>
    <t>A09.05.013</t>
  </si>
  <si>
    <t>Определение альбумин/глобулинового соотношения в крови</t>
  </si>
  <si>
    <t>A09.05.014</t>
  </si>
  <si>
    <t>Исследование соотношения белковых фракций методом элекрофореза</t>
  </si>
  <si>
    <t>Исследование уровня глюкозы в крови</t>
  </si>
  <si>
    <t>A09.05.023.002</t>
  </si>
  <si>
    <t>Дистанционное наблюдение за показателями уровня глюкозы в крови</t>
  </si>
  <si>
    <t>A09.05.027</t>
  </si>
  <si>
    <t>Исследование уровня липопротеинов в крови</t>
  </si>
  <si>
    <t>Исследование уровня холестерина липопротеинов низкой плотности</t>
  </si>
  <si>
    <t>A09.05.029</t>
  </si>
  <si>
    <t>Исследование уровня фосфолипидов в крови</t>
  </si>
  <si>
    <t>A09.05.034</t>
  </si>
  <si>
    <t>Исследование уровня хлоридов в крови</t>
  </si>
  <si>
    <t>A09.05.039</t>
  </si>
  <si>
    <t>Определение активности лактатдегидрогеназы в крови</t>
  </si>
  <si>
    <t>Исследование уровня аспартат-трансаминазы в крови</t>
  </si>
  <si>
    <t>Исследование уровня аланин-трансаминазы в крови</t>
  </si>
  <si>
    <t>Исследование уровня креатинкиназы в крови</t>
  </si>
  <si>
    <t>A09.05.047</t>
  </si>
  <si>
    <t>Исследование уровня антитромбина III в крови</t>
  </si>
  <si>
    <t>A09.05.048</t>
  </si>
  <si>
    <t>Исследование уровня плазминогена в крови</t>
  </si>
  <si>
    <t>A09.05.119</t>
  </si>
  <si>
    <t>Исследование уровня кальцитонина в крови</t>
  </si>
  <si>
    <t>A09.05.130.1</t>
  </si>
  <si>
    <t>Исследование уровня простатспецифического антигена в крови</t>
  </si>
  <si>
    <t>A09.05.173</t>
  </si>
  <si>
    <t>Исследование уровня липазы в сыворотке крови</t>
  </si>
  <si>
    <t>A09.05.174.1</t>
  </si>
  <si>
    <t>Исследование уровня холинэстеразы в сыворотке крови</t>
  </si>
  <si>
    <t>A09.05.177</t>
  </si>
  <si>
    <t>Исследование уровня/активности изоферментов креатинкиназы в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</si>
  <si>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</si>
  <si>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</si>
  <si>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</si>
  <si>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</si>
  <si>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A09.05.190</t>
  </si>
  <si>
    <t>Определение активности фактора V в сыворотке крови</t>
  </si>
  <si>
    <t>A09.19.001</t>
  </si>
  <si>
    <t>Исследование кала на скрытую кровь</t>
  </si>
  <si>
    <t>A09.19.003</t>
  </si>
  <si>
    <t>Исследование уровня стеркобилина в кале</t>
  </si>
  <si>
    <t>A09.19.006</t>
  </si>
  <si>
    <t>Исследование белка в кале</t>
  </si>
  <si>
    <t>A09.28.003</t>
  </si>
  <si>
    <t>Определение белка в моче</t>
  </si>
  <si>
    <t>A09.28.006</t>
  </si>
  <si>
    <t>Исследование уровня креатинина в моче</t>
  </si>
  <si>
    <t>A09.28.007</t>
  </si>
  <si>
    <t>Исследование уровня желчных пигментов в моче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</si>
  <si>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</si>
  <si>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</si>
  <si>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</si>
  <si>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</si>
  <si>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A09.28.027</t>
  </si>
  <si>
    <t>Определение альфа-амилазы в моче</t>
  </si>
  <si>
    <t>A09.28.032</t>
  </si>
  <si>
    <t>Исследование уровня билирубина в моче</t>
  </si>
  <si>
    <t>A12.05.001</t>
  </si>
  <si>
    <t>Исследование скорости оседания эритроцитов</t>
  </si>
  <si>
    <t>A12.05.017</t>
  </si>
  <si>
    <t>Исследование агрегации тромбоцитов</t>
  </si>
  <si>
    <t>A12.05.028</t>
  </si>
  <si>
    <t>Определение тромбинового времени в крови</t>
  </si>
  <si>
    <t>A26.01.015</t>
  </si>
  <si>
    <t>Микроскопическое исследование соскоба с кожи на грибы (дрожжевые, плесневые, дерматомицеты)</t>
  </si>
  <si>
    <t>Микроскопическое исследование отпечатков с поверхности перианальных складок на яйца гельминтов</t>
  </si>
  <si>
    <t>A26.06.036</t>
  </si>
  <si>
    <t>Определение антигена к вирусу гепатита B (HbsAg Hepatitis B virus) в крови</t>
  </si>
  <si>
    <t>A26.06.041</t>
  </si>
  <si>
    <t>Определение антител классов M, G (IgM, IgG) к вирусному гепатиту C (Hepatitis C virus) в крови</t>
  </si>
  <si>
    <t>A26.06.043</t>
  </si>
  <si>
    <t>Определение антител классов M, G (IgM, IgG) к вирусу гепатита D (Hepatitis D virus) в крови</t>
  </si>
  <si>
    <t>A26.06.044</t>
  </si>
  <si>
    <t>Определение антител классов M, G (IgM, IgG) к вирусу гепатита E (Hepatitis E virus) в крови</t>
  </si>
  <si>
    <t>A26.06.047</t>
  </si>
  <si>
    <t>Определение антител к вирусу герпеса человека (Herpesvirus 6) в крови</t>
  </si>
  <si>
    <t>A26.06.048</t>
  </si>
  <si>
    <t>Определение антител классов M, G (IgM, IgG) к вирусу иммунодефицита человека ВИЧ-1 (Human immunodef</t>
  </si>
  <si>
    <t>A26.09.001</t>
  </si>
  <si>
    <t>Микроскопическое исследование мазков мокроты на микобактерии туберкулеза (Mycobacterium tuberculosi</t>
  </si>
  <si>
    <t>A26.20.001</t>
  </si>
  <si>
    <t>Микроскопическое исследование отделяемого женских половых органов на гонококк (Neisseria gonorrhoea</t>
  </si>
  <si>
    <t>A26.21.001</t>
  </si>
  <si>
    <t>Микроскопическое исследование отделяемого из уретры на гонококк (Neisseria gonorrhoeae)</t>
  </si>
  <si>
    <t>B03.016.002.</t>
  </si>
  <si>
    <t>Общий (клинический) анализ крови</t>
  </si>
  <si>
    <t>B03.016.003</t>
  </si>
  <si>
    <t>Общий (клинический) анализ крови развернутый</t>
  </si>
  <si>
    <t>B03.016.004</t>
  </si>
  <si>
    <t>Анализ крови биохимический общетерапевтический</t>
  </si>
  <si>
    <t>Общий (клинический) анализ мочи</t>
  </si>
  <si>
    <t>А09.05.204.</t>
  </si>
  <si>
    <t>Исследование уровня инсулиноподобного ростового фактора I в крови</t>
  </si>
  <si>
    <t>A26.06.018.003</t>
  </si>
  <si>
    <t>Определение антител класса G (IgG) к хламидии трахоматис (Chlamydia trachomatis) в крови</t>
  </si>
  <si>
    <t>A26.06.022</t>
  </si>
  <si>
    <t>Определение антител классов M, G (IgM, IgG)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</si>
  <si>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</si>
  <si>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</si>
  <si>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A26.06.022.002</t>
  </si>
  <si>
    <t>Определение антител класса M (IgM) к цитомегаловирусу (Cytomegalovirus) в крови</t>
  </si>
  <si>
    <t>A26.06.046</t>
  </si>
  <si>
    <t>Определение индекса авидности антител класса G (Ig G avidity) к вирусу простого герпеса (Herpes simplex virus) в крови</t>
  </si>
  <si>
    <t>А09.05.130</t>
  </si>
  <si>
    <t>ПСА общ ИХЛА</t>
  </si>
  <si>
    <t>А09.05.174</t>
  </si>
  <si>
    <t>Холинэстераза</t>
  </si>
  <si>
    <t>А26.06.037</t>
  </si>
  <si>
    <t>А26.06.041.002.001</t>
  </si>
  <si>
    <t>Определение суммарных антител к вирусу гепатита С ( анти - HVC)</t>
  </si>
  <si>
    <t>А09.05.127</t>
  </si>
  <si>
    <t>Магний в крови</t>
  </si>
  <si>
    <t>А12.06.010.001</t>
  </si>
  <si>
    <t>Определение содержания антител к ДНК нативной</t>
  </si>
  <si>
    <t>А12.05.017.001</t>
  </si>
  <si>
    <t>Исследование индуцированной агрегации тромбоцитов с АДФ</t>
  </si>
  <si>
    <t>А12.05.017.004</t>
  </si>
  <si>
    <t>Исследование индуцированной агрегации тромбоцитов с адреналином</t>
  </si>
  <si>
    <t>А12.05.017.005</t>
  </si>
  <si>
    <t>Исследование индуцированной агрегации тромбоцитов с коллагеном</t>
  </si>
  <si>
    <t>А12.05.017.006</t>
  </si>
  <si>
    <t>Исследование индуцированной агрегации тромбоцитов с ристоцетином</t>
  </si>
  <si>
    <t>А26.06.033</t>
  </si>
  <si>
    <t>Определение антител к хеликобактер пилори (Helicobacter pylori) в крови</t>
  </si>
  <si>
    <t>А26.06.071.003</t>
  </si>
  <si>
    <t>Определение индекса авидности антител класса G (IgG avidity) к вирусу краснухи (Rubella virus) в крови</t>
  </si>
  <si>
    <t>А26.23.010.001</t>
  </si>
  <si>
    <t>Определение ДНК вируса Эпштейна-Барр (virus Epstein-Barr) в спинномозговой жидкости методом ПЦР, качественное исследование</t>
  </si>
  <si>
    <t>А26.23.008.001</t>
  </si>
  <si>
    <t>Определение ДНК вируса простого герпеса 1 и 2 типов (Herpes simplex virus types 1, 2) в спинномозговой жидкости методом ПЦР</t>
  </si>
  <si>
    <t>А26.07.007.001</t>
  </si>
  <si>
    <t>Определение ДНК цитомегаловируса (Cytomegalovirus) методом ПЦР в слюне, качественное исследование</t>
  </si>
  <si>
    <t>А26.28.009.002</t>
  </si>
  <si>
    <t>Определение ДНК цитомегаловируса (Cytomegalovirus) в моче методом ПЦР, количественное исследование</t>
  </si>
  <si>
    <t>A26.06.072.1</t>
  </si>
  <si>
    <t>Определение антител класса M (IgM) к уреаплазме в крови</t>
  </si>
  <si>
    <t>A26.06.044.001</t>
  </si>
  <si>
    <t>Определение антител классов M (IgM) к вирусу гепатита Е (Hepatitis E virus) в крови</t>
  </si>
  <si>
    <t>A26.06.044.002</t>
  </si>
  <si>
    <t>Определение антител классов G (IgG) к вирусу гепатита Е (Hepatitis E virus) в крови</t>
  </si>
  <si>
    <t>A09.05.256</t>
  </si>
  <si>
    <t>Исследования уровня N-терминального фрагмента натрийуретического пропептида мозгового (NT-proBNP) в крови (ИХЛА)</t>
  </si>
  <si>
    <t>A09.05.022.001</t>
  </si>
  <si>
    <t>Исследование уровня билирубина связанного (конъюгированного) в крови</t>
  </si>
  <si>
    <t>A09.05.022.002</t>
  </si>
  <si>
    <t>Исследование уровня свободного (неконьюгированного) непрямого билирубина в крови</t>
  </si>
  <si>
    <t>A09.05.031.001</t>
  </si>
  <si>
    <t>Определение электролитов крови: калий, натрий, хлор</t>
  </si>
  <si>
    <t>A09.28.009</t>
  </si>
  <si>
    <t>Исследование уровня мочевины в моче</t>
  </si>
  <si>
    <t>A12.05.019</t>
  </si>
  <si>
    <t>Коэффициент насыщения трансферрина</t>
  </si>
  <si>
    <t>A12.28.002</t>
  </si>
  <si>
    <t>Исследование функции нефронов по клиренсу креатинина (проба Реберга)</t>
  </si>
  <si>
    <t>A12.28.002.002</t>
  </si>
  <si>
    <t>Скорость клубочковой фильтрации</t>
  </si>
  <si>
    <t>В03.016.005</t>
  </si>
  <si>
    <t>Анализ крови по оценке нарушений липидного обмена биохимический</t>
  </si>
  <si>
    <t>A12.05.027.003.85</t>
  </si>
  <si>
    <t>Определение протромбинового (тромбопластинового) времени в крови или в плазме (ПТИ)</t>
  </si>
  <si>
    <t>A09.28.010</t>
  </si>
  <si>
    <t>Исследование уровня мочевой кислоты в моче</t>
  </si>
  <si>
    <t>А09.28.026</t>
  </si>
  <si>
    <t>Исследование уровня неорганического фосфора в моче</t>
  </si>
  <si>
    <t>А09.28.042</t>
  </si>
  <si>
    <t>Авидность ВЭБ, Ig G</t>
  </si>
  <si>
    <t>A09.05.246</t>
  </si>
  <si>
    <t>Исследование уровня нейронспецифической енолазы в крови</t>
  </si>
  <si>
    <t>A12.06.010.003</t>
  </si>
  <si>
    <t>Антинуклеарный фактор, HEp-2 субстрат (титр)</t>
  </si>
  <si>
    <t>A26.06.057.001.</t>
  </si>
  <si>
    <t>Anti-Mycoplasma hominis, Ig G</t>
  </si>
  <si>
    <t>A26.06.057.002</t>
  </si>
  <si>
    <t>Anti-Mycoplasma hominis, Ig M</t>
  </si>
  <si>
    <t>A09.05.078.001</t>
  </si>
  <si>
    <t>Исследование уровня свободного тестостерона в крови</t>
  </si>
  <si>
    <t>A26.07.007.001</t>
  </si>
  <si>
    <t>A26.20.022.001</t>
  </si>
  <si>
    <t>Определение ДНК гонококка (Neiseria gonorrhoeae) в отделяемом слизистых оболочек женских половых органов методом ПЦР</t>
  </si>
  <si>
    <t>А26.08.038.1</t>
  </si>
  <si>
    <t>Грипп A/B скрининг (без определения типа A)</t>
  </si>
  <si>
    <t>А09.05.090.1</t>
  </si>
  <si>
    <t>Анализ крови на антимюллеров гормон</t>
  </si>
  <si>
    <t>А26.08.030.001</t>
  </si>
  <si>
    <t>Определение ДНК Chlamydophila pneumoniae в мазках со слизистой оболочки носоглотки методом ПЦР</t>
  </si>
  <si>
    <t>А26.06.034</t>
  </si>
  <si>
    <t>Исследование волчаночного антикоагулянта</t>
  </si>
  <si>
    <t>А12.06.052</t>
  </si>
  <si>
    <t>Антитела к цитруллиновому пептиду</t>
  </si>
  <si>
    <t>А09.05.035.016</t>
  </si>
  <si>
    <t>Определение концентрации такролимуса в крови</t>
  </si>
  <si>
    <t>Услуги ЦКДЛ</t>
  </si>
  <si>
    <t>Забор биоматериала</t>
  </si>
  <si>
    <t>Электроэнцефалография (ЭЭГ)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</si>
</sst>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2C2D2E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4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5" fillId="2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7" fillId="0" borderId="1" xfId="1" applyFont="1" applyBorder="1" applyAlignment="1" applyProtection="1"/>
    <xf numFmtId="0" fontId="7" fillId="0" borderId="1" xfId="0" applyFont="1" applyBorder="1"/>
    <xf numFmtId="0" fontId="12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4" fillId="0" borderId="2" xfId="0" applyFont="1" applyBorder="1"/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4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2" fontId="5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1" xfId="1" applyFont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7" fillId="0" borderId="1" xfId="1" applyFont="1" applyFill="1" applyBorder="1" applyAlignment="1" applyProtection="1">
      <alignment horizontal="left"/>
    </xf>
    <xf numFmtId="49" fontId="2" fillId="0" borderId="1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5" fillId="2" borderId="1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dravmedinform.ru/nomenclatura-meditcinskikh-uslug/b01.045.002.html" TargetMode="External"/><Relationship Id="rId3" Type="http://schemas.openxmlformats.org/officeDocument/2006/relationships/hyperlink" Target="https://zdravmedinform.ru/nomenclatura-meditcinskikh-uslug/b01.045.002.html" TargetMode="External"/><Relationship Id="rId7" Type="http://schemas.openxmlformats.org/officeDocument/2006/relationships/hyperlink" Target="https://zdravmedinform.ru/nomenclatura-meditcinskikh-uslug/b01.045.002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zdravmedinform.ru/nomenclatura-meditcinskikh-uslug/b01.045.002.html" TargetMode="External"/><Relationship Id="rId1" Type="http://schemas.openxmlformats.org/officeDocument/2006/relationships/hyperlink" Target="https://zdravmedinform.ru/nomenclatura-meditcinskikh-uslug/a02.26.009.html" TargetMode="External"/><Relationship Id="rId6" Type="http://schemas.openxmlformats.org/officeDocument/2006/relationships/hyperlink" Target="https://zdravmedinform.ru/nomenclatura-meditcinskikh-uslug/b01.045.002.html" TargetMode="External"/><Relationship Id="rId11" Type="http://schemas.openxmlformats.org/officeDocument/2006/relationships/hyperlink" Target="https://zdravmedinform.ru/nomenclatura-meditcinskikh-uslug/b01.045.002.html" TargetMode="External"/><Relationship Id="rId5" Type="http://schemas.openxmlformats.org/officeDocument/2006/relationships/hyperlink" Target="https://zdravmedinform.ru/nomenclatura-meditcinskikh-uslug/b01.045.002.html" TargetMode="External"/><Relationship Id="rId10" Type="http://schemas.openxmlformats.org/officeDocument/2006/relationships/hyperlink" Target="https://zdravmedinform.ru/nomenclatura-meditcinskikh-uslug/b01.045.002.html" TargetMode="External"/><Relationship Id="rId4" Type="http://schemas.openxmlformats.org/officeDocument/2006/relationships/hyperlink" Target="https://zdravmedinform.ru/nomenclatura-meditcinskikh-uslug/b01.045.002.html" TargetMode="External"/><Relationship Id="rId9" Type="http://schemas.openxmlformats.org/officeDocument/2006/relationships/hyperlink" Target="https://zdravmedinform.ru/nomenclatura-meditcinskikh-uslug/b01.045.0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5"/>
  <sheetViews>
    <sheetView tabSelected="1" topLeftCell="B1" workbookViewId="0">
      <selection activeCell="I12" sqref="I12"/>
    </sheetView>
  </sheetViews>
  <sheetFormatPr defaultRowHeight="15.75" x14ac:dyDescent="0.25"/>
  <cols>
    <col min="1" max="1" width="1.85546875" style="1" hidden="1" customWidth="1"/>
    <col min="2" max="2" width="18.85546875" style="1" customWidth="1"/>
    <col min="3" max="3" width="68" style="2" customWidth="1"/>
    <col min="4" max="4" width="13.5703125" style="1" customWidth="1"/>
    <col min="5" max="16384" width="9.140625" style="1"/>
  </cols>
  <sheetData>
    <row r="1" spans="1:4" s="6" customFormat="1" ht="18.75" x14ac:dyDescent="0.3">
      <c r="A1" s="49" t="s">
        <v>0</v>
      </c>
      <c r="B1" s="50"/>
      <c r="C1" s="50"/>
      <c r="D1" s="50"/>
    </row>
    <row r="2" spans="1:4" s="6" customFormat="1" ht="18.75" x14ac:dyDescent="0.3">
      <c r="A2" s="51" t="s">
        <v>1</v>
      </c>
      <c r="B2" s="52"/>
      <c r="C2" s="52"/>
      <c r="D2" s="52"/>
    </row>
    <row r="3" spans="1:4" s="6" customFormat="1" ht="18.75" x14ac:dyDescent="0.3">
      <c r="A3" s="51" t="s">
        <v>2</v>
      </c>
      <c r="B3" s="52"/>
      <c r="C3" s="52"/>
      <c r="D3" s="52"/>
    </row>
    <row r="4" spans="1:4" s="6" customFormat="1" ht="18.75" x14ac:dyDescent="0.3">
      <c r="A4" s="51" t="s">
        <v>3</v>
      </c>
      <c r="B4" s="52"/>
      <c r="C4" s="52"/>
      <c r="D4" s="52"/>
    </row>
    <row r="5" spans="1:4" s="6" customFormat="1" ht="18.75" x14ac:dyDescent="0.3">
      <c r="A5" s="51" t="s">
        <v>397</v>
      </c>
      <c r="B5" s="52"/>
      <c r="C5" s="52"/>
      <c r="D5" s="52"/>
    </row>
    <row r="6" spans="1:4" x14ac:dyDescent="0.25">
      <c r="C6" s="41" t="s">
        <v>412</v>
      </c>
    </row>
    <row r="7" spans="1:4" s="3" customFormat="1" x14ac:dyDescent="0.25">
      <c r="A7" s="7"/>
      <c r="B7" s="7" t="s">
        <v>4</v>
      </c>
      <c r="C7" s="8" t="s">
        <v>5</v>
      </c>
      <c r="D7" s="7" t="s">
        <v>6</v>
      </c>
    </row>
    <row r="8" spans="1:4" ht="63" x14ac:dyDescent="0.25">
      <c r="A8" s="9"/>
      <c r="B8" s="42" t="s">
        <v>376</v>
      </c>
      <c r="C8" s="10" t="s">
        <v>7</v>
      </c>
      <c r="D8" s="11">
        <v>535</v>
      </c>
    </row>
    <row r="9" spans="1:4" ht="63" x14ac:dyDescent="0.25">
      <c r="A9" s="9"/>
      <c r="B9" s="42" t="s">
        <v>376</v>
      </c>
      <c r="C9" s="10" t="s">
        <v>8</v>
      </c>
      <c r="D9" s="11">
        <v>1215</v>
      </c>
    </row>
    <row r="10" spans="1:4" ht="63" x14ac:dyDescent="0.25">
      <c r="A10" s="9"/>
      <c r="B10" s="42" t="s">
        <v>376</v>
      </c>
      <c r="C10" s="10" t="s">
        <v>409</v>
      </c>
      <c r="D10" s="11">
        <v>515</v>
      </c>
    </row>
    <row r="11" spans="1:4" ht="47.25" x14ac:dyDescent="0.25">
      <c r="A11" s="9"/>
      <c r="B11" s="42" t="s">
        <v>376</v>
      </c>
      <c r="C11" s="10" t="s">
        <v>410</v>
      </c>
      <c r="D11" s="11">
        <v>745</v>
      </c>
    </row>
    <row r="12" spans="1:4" ht="63" x14ac:dyDescent="0.25">
      <c r="A12" s="9"/>
      <c r="B12" s="42" t="s">
        <v>376</v>
      </c>
      <c r="C12" s="10" t="s">
        <v>411</v>
      </c>
      <c r="D12" s="11">
        <v>1195</v>
      </c>
    </row>
    <row r="13" spans="1:4" ht="48" customHeight="1" x14ac:dyDescent="0.25">
      <c r="A13" s="9"/>
      <c r="B13" s="42" t="s">
        <v>376</v>
      </c>
      <c r="C13" s="13" t="s">
        <v>400</v>
      </c>
      <c r="D13" s="46">
        <f>D14+D15+D16+D17+D18+D19+D20</f>
        <v>604</v>
      </c>
    </row>
    <row r="14" spans="1:4" ht="20.100000000000001" customHeight="1" x14ac:dyDescent="0.25">
      <c r="A14" s="9"/>
      <c r="B14" s="42"/>
      <c r="C14" s="45" t="s">
        <v>19</v>
      </c>
      <c r="D14" s="17">
        <v>130</v>
      </c>
    </row>
    <row r="15" spans="1:4" ht="20.100000000000001" customHeight="1" x14ac:dyDescent="0.25">
      <c r="A15" s="9"/>
      <c r="B15" s="42"/>
      <c r="C15" s="45" t="s">
        <v>20</v>
      </c>
      <c r="D15" s="17">
        <v>100</v>
      </c>
    </row>
    <row r="16" spans="1:4" ht="20.100000000000001" customHeight="1" x14ac:dyDescent="0.25">
      <c r="A16" s="9"/>
      <c r="B16" s="42"/>
      <c r="C16" s="45" t="s">
        <v>165</v>
      </c>
      <c r="D16" s="17">
        <v>35</v>
      </c>
    </row>
    <row r="17" spans="1:4" ht="20.100000000000001" customHeight="1" x14ac:dyDescent="0.25">
      <c r="A17" s="9"/>
      <c r="B17" s="42"/>
      <c r="C17" s="45" t="s">
        <v>101</v>
      </c>
      <c r="D17" s="17">
        <v>42</v>
      </c>
    </row>
    <row r="18" spans="1:4" ht="20.100000000000001" customHeight="1" x14ac:dyDescent="0.25">
      <c r="A18" s="9"/>
      <c r="B18" s="42"/>
      <c r="C18" s="45" t="s">
        <v>99</v>
      </c>
      <c r="D18" s="17">
        <v>47</v>
      </c>
    </row>
    <row r="19" spans="1:4" ht="33.75" customHeight="1" x14ac:dyDescent="0.25">
      <c r="A19" s="9"/>
      <c r="B19" s="42"/>
      <c r="C19" s="45" t="s">
        <v>402</v>
      </c>
      <c r="D19" s="17">
        <v>50</v>
      </c>
    </row>
    <row r="20" spans="1:4" ht="22.5" customHeight="1" x14ac:dyDescent="0.25">
      <c r="A20" s="9"/>
      <c r="B20" s="42"/>
      <c r="C20" s="10" t="s">
        <v>401</v>
      </c>
      <c r="D20" s="17">
        <v>200</v>
      </c>
    </row>
    <row r="21" spans="1:4" ht="35.25" customHeight="1" x14ac:dyDescent="0.25">
      <c r="A21" s="9"/>
      <c r="B21" s="42" t="s">
        <v>376</v>
      </c>
      <c r="C21" s="10" t="s">
        <v>398</v>
      </c>
      <c r="D21" s="17">
        <v>460</v>
      </c>
    </row>
    <row r="22" spans="1:4" ht="24" customHeight="1" x14ac:dyDescent="0.25">
      <c r="A22" s="9"/>
      <c r="B22" s="42" t="s">
        <v>405</v>
      </c>
      <c r="C22" s="10" t="s">
        <v>406</v>
      </c>
      <c r="D22" s="17">
        <v>470</v>
      </c>
    </row>
    <row r="23" spans="1:4" ht="47.25" x14ac:dyDescent="0.25">
      <c r="A23" s="9"/>
      <c r="B23" s="43" t="s">
        <v>377</v>
      </c>
      <c r="C23" s="10" t="s">
        <v>407</v>
      </c>
      <c r="D23" s="11">
        <v>1500</v>
      </c>
    </row>
    <row r="24" spans="1:4" x14ac:dyDescent="0.25">
      <c r="A24" s="9"/>
      <c r="B24" s="42" t="s">
        <v>376</v>
      </c>
      <c r="C24" s="10" t="s">
        <v>9</v>
      </c>
      <c r="D24" s="11">
        <v>70.5</v>
      </c>
    </row>
    <row r="25" spans="1:4" x14ac:dyDescent="0.25">
      <c r="A25" s="9"/>
      <c r="B25" s="42" t="s">
        <v>376</v>
      </c>
      <c r="C25" s="10" t="s">
        <v>10</v>
      </c>
      <c r="D25" s="11">
        <v>350</v>
      </c>
    </row>
    <row r="26" spans="1:4" x14ac:dyDescent="0.25">
      <c r="A26" s="9"/>
      <c r="B26" s="44"/>
      <c r="C26" s="10" t="s">
        <v>389</v>
      </c>
      <c r="D26" s="11">
        <v>650</v>
      </c>
    </row>
    <row r="27" spans="1:4" s="4" customFormat="1" ht="47.25" x14ac:dyDescent="0.25">
      <c r="A27" s="27"/>
      <c r="B27" s="42" t="s">
        <v>376</v>
      </c>
      <c r="C27" s="28" t="s">
        <v>11</v>
      </c>
      <c r="D27" s="29"/>
    </row>
    <row r="28" spans="1:4" s="4" customFormat="1" x14ac:dyDescent="0.25">
      <c r="A28" s="27"/>
      <c r="B28" s="27"/>
      <c r="C28" s="30" t="s">
        <v>12</v>
      </c>
      <c r="D28" s="29">
        <v>689</v>
      </c>
    </row>
    <row r="29" spans="1:4" s="4" customFormat="1" x14ac:dyDescent="0.25">
      <c r="A29" s="27"/>
      <c r="B29" s="27"/>
      <c r="C29" s="30" t="s">
        <v>13</v>
      </c>
      <c r="D29" s="29">
        <v>864</v>
      </c>
    </row>
    <row r="30" spans="1:4" ht="63" x14ac:dyDescent="0.25">
      <c r="A30" s="9"/>
      <c r="B30" s="9"/>
      <c r="C30" s="13" t="s">
        <v>14</v>
      </c>
      <c r="D30" s="11"/>
    </row>
    <row r="31" spans="1:4" x14ac:dyDescent="0.25">
      <c r="A31" s="9"/>
      <c r="B31" s="9" t="s">
        <v>47</v>
      </c>
      <c r="C31" s="10" t="s">
        <v>17</v>
      </c>
      <c r="D31" s="11">
        <v>115</v>
      </c>
    </row>
    <row r="32" spans="1:4" x14ac:dyDescent="0.25">
      <c r="A32" s="9"/>
      <c r="B32" s="9" t="s">
        <v>55</v>
      </c>
      <c r="C32" s="10" t="s">
        <v>18</v>
      </c>
      <c r="D32" s="11">
        <v>200</v>
      </c>
    </row>
    <row r="33" spans="1:4" x14ac:dyDescent="0.25">
      <c r="A33" s="9"/>
      <c r="B33" s="9" t="s">
        <v>45</v>
      </c>
      <c r="C33" s="10" t="s">
        <v>19</v>
      </c>
      <c r="D33" s="11">
        <v>130</v>
      </c>
    </row>
    <row r="34" spans="1:4" x14ac:dyDescent="0.25">
      <c r="A34" s="9"/>
      <c r="B34" s="9" t="s">
        <v>56</v>
      </c>
      <c r="C34" s="10" t="s">
        <v>20</v>
      </c>
      <c r="D34" s="11">
        <v>115</v>
      </c>
    </row>
    <row r="35" spans="1:4" x14ac:dyDescent="0.25">
      <c r="A35" s="9"/>
      <c r="B35" s="9" t="s">
        <v>54</v>
      </c>
      <c r="C35" s="10" t="s">
        <v>21</v>
      </c>
      <c r="D35" s="11">
        <v>115</v>
      </c>
    </row>
    <row r="36" spans="1:4" x14ac:dyDescent="0.25">
      <c r="A36" s="9"/>
      <c r="B36" s="9" t="s">
        <v>38</v>
      </c>
      <c r="C36" s="10" t="s">
        <v>22</v>
      </c>
      <c r="D36" s="11">
        <v>115</v>
      </c>
    </row>
    <row r="37" spans="1:4" x14ac:dyDescent="0.25">
      <c r="A37" s="9"/>
      <c r="B37" s="9" t="s">
        <v>49</v>
      </c>
      <c r="C37" s="14" t="s">
        <v>23</v>
      </c>
      <c r="D37" s="11">
        <v>130</v>
      </c>
    </row>
    <row r="38" spans="1:4" x14ac:dyDescent="0.25">
      <c r="A38" s="9"/>
      <c r="B38" s="9" t="s">
        <v>42</v>
      </c>
      <c r="C38" s="10" t="s">
        <v>24</v>
      </c>
      <c r="D38" s="11">
        <v>115</v>
      </c>
    </row>
    <row r="39" spans="1:4" x14ac:dyDescent="0.25">
      <c r="A39" s="9"/>
      <c r="B39" s="9" t="s">
        <v>32</v>
      </c>
      <c r="C39" s="10" t="s">
        <v>25</v>
      </c>
      <c r="D39" s="11">
        <v>150</v>
      </c>
    </row>
    <row r="40" spans="1:4" x14ac:dyDescent="0.25">
      <c r="A40" s="9"/>
      <c r="B40" s="9" t="s">
        <v>34</v>
      </c>
      <c r="C40" s="10" t="s">
        <v>26</v>
      </c>
      <c r="D40" s="11">
        <v>140</v>
      </c>
    </row>
    <row r="41" spans="1:4" x14ac:dyDescent="0.25">
      <c r="A41" s="9"/>
      <c r="B41" s="9" t="s">
        <v>36</v>
      </c>
      <c r="C41" s="10" t="s">
        <v>27</v>
      </c>
      <c r="D41" s="11">
        <v>120</v>
      </c>
    </row>
    <row r="42" spans="1:4" x14ac:dyDescent="0.25">
      <c r="A42" s="9"/>
      <c r="B42" s="9" t="s">
        <v>57</v>
      </c>
      <c r="C42" s="10" t="s">
        <v>28</v>
      </c>
      <c r="D42" s="11">
        <v>150</v>
      </c>
    </row>
    <row r="43" spans="1:4" x14ac:dyDescent="0.25">
      <c r="A43" s="9"/>
      <c r="B43" s="9" t="s">
        <v>53</v>
      </c>
      <c r="C43" s="10" t="s">
        <v>29</v>
      </c>
      <c r="D43" s="11">
        <v>110</v>
      </c>
    </row>
    <row r="44" spans="1:4" x14ac:dyDescent="0.25">
      <c r="A44" s="9"/>
      <c r="B44" s="9"/>
      <c r="C44" s="10" t="s">
        <v>30</v>
      </c>
      <c r="D44" s="17">
        <v>100</v>
      </c>
    </row>
    <row r="45" spans="1:4" x14ac:dyDescent="0.25">
      <c r="A45" s="9"/>
      <c r="B45" s="9" t="s">
        <v>52</v>
      </c>
      <c r="C45" s="10" t="s">
        <v>15</v>
      </c>
      <c r="D45" s="11">
        <v>100</v>
      </c>
    </row>
    <row r="46" spans="1:4" x14ac:dyDescent="0.25">
      <c r="A46" s="9"/>
      <c r="B46" s="9" t="s">
        <v>50</v>
      </c>
      <c r="C46" s="10" t="s">
        <v>16</v>
      </c>
      <c r="D46" s="11">
        <v>100</v>
      </c>
    </row>
    <row r="47" spans="1:4" ht="31.5" x14ac:dyDescent="0.25">
      <c r="A47" s="9"/>
      <c r="B47" s="9"/>
      <c r="C47" s="10" t="s">
        <v>399</v>
      </c>
      <c r="D47" s="11">
        <v>200</v>
      </c>
    </row>
    <row r="48" spans="1:4" ht="47.25" x14ac:dyDescent="0.25">
      <c r="A48" s="9"/>
      <c r="B48" s="9"/>
      <c r="C48" s="13" t="s">
        <v>31</v>
      </c>
      <c r="D48" s="11"/>
    </row>
    <row r="49" spans="1:4" x14ac:dyDescent="0.25">
      <c r="A49" s="9"/>
      <c r="B49" s="9" t="s">
        <v>46</v>
      </c>
      <c r="C49" s="10" t="s">
        <v>17</v>
      </c>
      <c r="D49" s="11">
        <v>289</v>
      </c>
    </row>
    <row r="50" spans="1:4" x14ac:dyDescent="0.25">
      <c r="A50" s="9"/>
      <c r="B50" s="9" t="s">
        <v>44</v>
      </c>
      <c r="C50" s="10" t="s">
        <v>19</v>
      </c>
      <c r="D50" s="11">
        <v>270</v>
      </c>
    </row>
    <row r="51" spans="1:4" x14ac:dyDescent="0.25">
      <c r="A51" s="9"/>
      <c r="B51" s="9" t="s">
        <v>59</v>
      </c>
      <c r="C51" s="10" t="s">
        <v>20</v>
      </c>
      <c r="D51" s="11">
        <v>230</v>
      </c>
    </row>
    <row r="52" spans="1:4" x14ac:dyDescent="0.25">
      <c r="A52" s="9"/>
      <c r="B52" s="9" t="s">
        <v>58</v>
      </c>
      <c r="C52" s="10" t="s">
        <v>21</v>
      </c>
      <c r="D52" s="11">
        <v>230</v>
      </c>
    </row>
    <row r="53" spans="1:4" x14ac:dyDescent="0.25">
      <c r="A53" s="9"/>
      <c r="B53" s="9" t="s">
        <v>39</v>
      </c>
      <c r="C53" s="10" t="s">
        <v>22</v>
      </c>
      <c r="D53" s="11">
        <v>316</v>
      </c>
    </row>
    <row r="54" spans="1:4" x14ac:dyDescent="0.25">
      <c r="A54" s="9"/>
      <c r="B54" s="9" t="s">
        <v>48</v>
      </c>
      <c r="C54" s="14" t="s">
        <v>23</v>
      </c>
      <c r="D54" s="11">
        <v>396</v>
      </c>
    </row>
    <row r="55" spans="1:4" x14ac:dyDescent="0.25">
      <c r="A55" s="9"/>
      <c r="B55" s="9" t="s">
        <v>43</v>
      </c>
      <c r="C55" s="10" t="s">
        <v>24</v>
      </c>
      <c r="D55" s="11">
        <v>333</v>
      </c>
    </row>
    <row r="56" spans="1:4" x14ac:dyDescent="0.25">
      <c r="A56" s="9"/>
      <c r="B56" s="9" t="s">
        <v>33</v>
      </c>
      <c r="C56" s="10" t="s">
        <v>25</v>
      </c>
      <c r="D56" s="11">
        <v>377</v>
      </c>
    </row>
    <row r="57" spans="1:4" x14ac:dyDescent="0.25">
      <c r="A57" s="9"/>
      <c r="B57" s="9" t="s">
        <v>35</v>
      </c>
      <c r="C57" s="10" t="s">
        <v>26</v>
      </c>
      <c r="D57" s="11">
        <v>255</v>
      </c>
    </row>
    <row r="58" spans="1:4" x14ac:dyDescent="0.25">
      <c r="A58" s="9"/>
      <c r="B58" s="9" t="s">
        <v>37</v>
      </c>
      <c r="C58" s="10" t="s">
        <v>27</v>
      </c>
      <c r="D58" s="11">
        <v>277</v>
      </c>
    </row>
    <row r="59" spans="1:4" x14ac:dyDescent="0.25">
      <c r="A59" s="9"/>
      <c r="B59" s="9" t="s">
        <v>61</v>
      </c>
      <c r="C59" s="10" t="s">
        <v>28</v>
      </c>
      <c r="D59" s="11">
        <v>277</v>
      </c>
    </row>
    <row r="60" spans="1:4" x14ac:dyDescent="0.25">
      <c r="A60" s="9"/>
      <c r="B60" s="9" t="s">
        <v>60</v>
      </c>
      <c r="C60" s="10" t="s">
        <v>29</v>
      </c>
      <c r="D60" s="11">
        <v>220</v>
      </c>
    </row>
    <row r="61" spans="1:4" x14ac:dyDescent="0.25">
      <c r="A61" s="9"/>
      <c r="B61" s="9" t="s">
        <v>41</v>
      </c>
      <c r="C61" s="10" t="s">
        <v>40</v>
      </c>
      <c r="D61" s="11">
        <v>381</v>
      </c>
    </row>
    <row r="62" spans="1:4" x14ac:dyDescent="0.25">
      <c r="A62" s="9"/>
      <c r="B62" s="9" t="s">
        <v>52</v>
      </c>
      <c r="C62" s="10" t="s">
        <v>15</v>
      </c>
      <c r="D62" s="11">
        <v>154</v>
      </c>
    </row>
    <row r="63" spans="1:4" x14ac:dyDescent="0.25">
      <c r="A63" s="9"/>
      <c r="B63" s="9" t="s">
        <v>51</v>
      </c>
      <c r="C63" s="10" t="s">
        <v>16</v>
      </c>
      <c r="D63" s="11">
        <v>158</v>
      </c>
    </row>
    <row r="64" spans="1:4" x14ac:dyDescent="0.25">
      <c r="A64" s="9"/>
      <c r="B64" s="9"/>
      <c r="C64" s="15" t="s">
        <v>62</v>
      </c>
      <c r="D64" s="11"/>
    </row>
    <row r="65" spans="1:4" x14ac:dyDescent="0.25">
      <c r="A65" s="9"/>
      <c r="B65" s="16" t="s">
        <v>207</v>
      </c>
      <c r="C65" s="10" t="s">
        <v>63</v>
      </c>
      <c r="D65" s="11">
        <v>75</v>
      </c>
    </row>
    <row r="66" spans="1:4" x14ac:dyDescent="0.25">
      <c r="A66" s="9"/>
      <c r="B66" s="16" t="s">
        <v>354</v>
      </c>
      <c r="C66" s="10" t="s">
        <v>353</v>
      </c>
      <c r="D66" s="11">
        <v>83</v>
      </c>
    </row>
    <row r="67" spans="1:4" ht="31.5" x14ac:dyDescent="0.25">
      <c r="A67" s="9"/>
      <c r="B67" s="9" t="s">
        <v>355</v>
      </c>
      <c r="C67" s="10" t="s">
        <v>356</v>
      </c>
      <c r="D67" s="11">
        <v>276</v>
      </c>
    </row>
    <row r="68" spans="1:4" x14ac:dyDescent="0.25">
      <c r="A68" s="9"/>
      <c r="B68" s="16" t="s">
        <v>146</v>
      </c>
      <c r="C68" s="10" t="s">
        <v>64</v>
      </c>
      <c r="D68" s="17">
        <v>108</v>
      </c>
    </row>
    <row r="69" spans="1:4" x14ac:dyDescent="0.25">
      <c r="A69" s="9"/>
      <c r="B69" s="9" t="s">
        <v>116</v>
      </c>
      <c r="C69" s="10" t="s">
        <v>67</v>
      </c>
      <c r="D69" s="17">
        <v>63</v>
      </c>
    </row>
    <row r="70" spans="1:4" x14ac:dyDescent="0.25">
      <c r="A70" s="9"/>
      <c r="B70" s="16" t="s">
        <v>143</v>
      </c>
      <c r="C70" s="10" t="s">
        <v>65</v>
      </c>
      <c r="D70" s="17">
        <v>96</v>
      </c>
    </row>
    <row r="71" spans="1:4" ht="47.25" x14ac:dyDescent="0.25">
      <c r="A71" s="9"/>
      <c r="B71" s="16" t="s">
        <v>358</v>
      </c>
      <c r="C71" s="18" t="s">
        <v>357</v>
      </c>
      <c r="D71" s="11">
        <v>120</v>
      </c>
    </row>
    <row r="72" spans="1:4" ht="31.5" x14ac:dyDescent="0.25">
      <c r="A72" s="9"/>
      <c r="B72" s="16" t="s">
        <v>137</v>
      </c>
      <c r="C72" s="18" t="s">
        <v>136</v>
      </c>
      <c r="D72" s="11">
        <v>162</v>
      </c>
    </row>
    <row r="73" spans="1:4" x14ac:dyDescent="0.25">
      <c r="A73" s="9"/>
      <c r="B73" s="16" t="s">
        <v>199</v>
      </c>
      <c r="C73" s="16" t="s">
        <v>198</v>
      </c>
      <c r="D73" s="11">
        <v>115</v>
      </c>
    </row>
    <row r="74" spans="1:4" x14ac:dyDescent="0.25">
      <c r="A74" s="9"/>
      <c r="B74" s="18" t="s">
        <v>200</v>
      </c>
      <c r="C74" s="16" t="s">
        <v>201</v>
      </c>
      <c r="D74" s="11">
        <v>141</v>
      </c>
    </row>
    <row r="75" spans="1:4" ht="31.5" x14ac:dyDescent="0.25">
      <c r="A75" s="9"/>
      <c r="B75" s="16" t="s">
        <v>366</v>
      </c>
      <c r="C75" s="18" t="s">
        <v>365</v>
      </c>
      <c r="D75" s="11">
        <v>278</v>
      </c>
    </row>
    <row r="76" spans="1:4" x14ac:dyDescent="0.25">
      <c r="A76" s="9"/>
      <c r="B76" s="9"/>
      <c r="C76" s="13" t="s">
        <v>66</v>
      </c>
      <c r="D76" s="11"/>
    </row>
    <row r="77" spans="1:4" x14ac:dyDescent="0.25">
      <c r="A77" s="9"/>
      <c r="B77" s="9" t="s">
        <v>69</v>
      </c>
      <c r="C77" s="10" t="s">
        <v>68</v>
      </c>
      <c r="D77" s="11">
        <v>60</v>
      </c>
    </row>
    <row r="78" spans="1:4" x14ac:dyDescent="0.25">
      <c r="A78" s="9"/>
      <c r="B78" s="9" t="s">
        <v>71</v>
      </c>
      <c r="C78" s="10" t="s">
        <v>70</v>
      </c>
      <c r="D78" s="11">
        <v>60</v>
      </c>
    </row>
    <row r="79" spans="1:4" x14ac:dyDescent="0.25">
      <c r="A79" s="9"/>
      <c r="B79" s="9" t="s">
        <v>73</v>
      </c>
      <c r="C79" s="10" t="s">
        <v>72</v>
      </c>
      <c r="D79" s="11">
        <v>47</v>
      </c>
    </row>
    <row r="80" spans="1:4" x14ac:dyDescent="0.25">
      <c r="A80" s="9"/>
      <c r="B80" s="9" t="s">
        <v>75</v>
      </c>
      <c r="C80" s="10" t="s">
        <v>74</v>
      </c>
      <c r="D80" s="11">
        <v>47</v>
      </c>
    </row>
    <row r="81" spans="1:4" x14ac:dyDescent="0.25">
      <c r="A81" s="9"/>
      <c r="B81" s="9" t="s">
        <v>77</v>
      </c>
      <c r="C81" s="10" t="s">
        <v>76</v>
      </c>
      <c r="D81" s="11">
        <v>47</v>
      </c>
    </row>
    <row r="82" spans="1:4" x14ac:dyDescent="0.25">
      <c r="A82" s="9"/>
      <c r="B82" s="9" t="s">
        <v>79</v>
      </c>
      <c r="C82" s="10" t="s">
        <v>78</v>
      </c>
      <c r="D82" s="11">
        <v>47</v>
      </c>
    </row>
    <row r="83" spans="1:4" ht="20.25" customHeight="1" x14ac:dyDescent="0.25">
      <c r="A83" s="9"/>
      <c r="B83" s="9" t="s">
        <v>80</v>
      </c>
      <c r="C83" s="10" t="s">
        <v>81</v>
      </c>
      <c r="D83" s="11">
        <v>47</v>
      </c>
    </row>
    <row r="84" spans="1:4" ht="20.25" customHeight="1" x14ac:dyDescent="0.25">
      <c r="A84" s="9"/>
      <c r="B84" s="9" t="s">
        <v>83</v>
      </c>
      <c r="C84" s="10" t="s">
        <v>82</v>
      </c>
      <c r="D84" s="11">
        <v>83</v>
      </c>
    </row>
    <row r="85" spans="1:4" x14ac:dyDescent="0.25">
      <c r="A85" s="9"/>
      <c r="B85" s="9" t="s">
        <v>85</v>
      </c>
      <c r="C85" s="10" t="s">
        <v>84</v>
      </c>
      <c r="D85" s="11">
        <v>47</v>
      </c>
    </row>
    <row r="86" spans="1:4" x14ac:dyDescent="0.25">
      <c r="A86" s="9"/>
      <c r="B86" s="9" t="s">
        <v>86</v>
      </c>
      <c r="C86" s="10" t="s">
        <v>87</v>
      </c>
      <c r="D86" s="11">
        <v>47</v>
      </c>
    </row>
    <row r="87" spans="1:4" x14ac:dyDescent="0.25">
      <c r="A87" s="9"/>
      <c r="B87" s="9" t="s">
        <v>88</v>
      </c>
      <c r="C87" s="10" t="s">
        <v>89</v>
      </c>
      <c r="D87" s="11">
        <v>47</v>
      </c>
    </row>
    <row r="88" spans="1:4" x14ac:dyDescent="0.25">
      <c r="A88" s="9"/>
      <c r="B88" s="9" t="s">
        <v>91</v>
      </c>
      <c r="C88" s="10" t="s">
        <v>90</v>
      </c>
      <c r="D88" s="11">
        <v>73</v>
      </c>
    </row>
    <row r="89" spans="1:4" x14ac:dyDescent="0.25">
      <c r="A89" s="9"/>
      <c r="B89" s="9" t="s">
        <v>93</v>
      </c>
      <c r="C89" s="10" t="s">
        <v>92</v>
      </c>
      <c r="D89" s="11">
        <v>73</v>
      </c>
    </row>
    <row r="90" spans="1:4" x14ac:dyDescent="0.25">
      <c r="A90" s="9"/>
      <c r="B90" s="9" t="s">
        <v>94</v>
      </c>
      <c r="C90" s="10" t="s">
        <v>95</v>
      </c>
      <c r="D90" s="11">
        <v>47</v>
      </c>
    </row>
    <row r="91" spans="1:4" x14ac:dyDescent="0.25">
      <c r="A91" s="9"/>
      <c r="B91" s="9" t="s">
        <v>96</v>
      </c>
      <c r="C91" s="10" t="s">
        <v>97</v>
      </c>
      <c r="D91" s="11">
        <v>47</v>
      </c>
    </row>
    <row r="92" spans="1:4" x14ac:dyDescent="0.25">
      <c r="A92" s="9"/>
      <c r="B92" s="9" t="s">
        <v>98</v>
      </c>
      <c r="C92" s="10" t="s">
        <v>99</v>
      </c>
      <c r="D92" s="11">
        <v>47</v>
      </c>
    </row>
    <row r="93" spans="1:4" x14ac:dyDescent="0.25">
      <c r="A93" s="9"/>
      <c r="B93" s="9" t="s">
        <v>100</v>
      </c>
      <c r="C93" s="10" t="s">
        <v>101</v>
      </c>
      <c r="D93" s="11">
        <v>42</v>
      </c>
    </row>
    <row r="94" spans="1:4" x14ac:dyDescent="0.25">
      <c r="A94" s="9"/>
      <c r="B94" s="9" t="s">
        <v>102</v>
      </c>
      <c r="C94" s="10" t="s">
        <v>103</v>
      </c>
      <c r="D94" s="11">
        <v>52</v>
      </c>
    </row>
    <row r="95" spans="1:4" x14ac:dyDescent="0.25">
      <c r="A95" s="9"/>
      <c r="B95" s="9" t="s">
        <v>104</v>
      </c>
      <c r="C95" s="10" t="s">
        <v>105</v>
      </c>
      <c r="D95" s="11">
        <v>50</v>
      </c>
    </row>
    <row r="96" spans="1:4" x14ac:dyDescent="0.25">
      <c r="A96" s="9"/>
      <c r="B96" s="9" t="s">
        <v>106</v>
      </c>
      <c r="C96" s="10" t="s">
        <v>107</v>
      </c>
      <c r="D96" s="11">
        <v>61</v>
      </c>
    </row>
    <row r="97" spans="1:4" x14ac:dyDescent="0.25">
      <c r="A97" s="9"/>
      <c r="B97" s="9" t="s">
        <v>108</v>
      </c>
      <c r="C97" s="10" t="s">
        <v>109</v>
      </c>
      <c r="D97" s="11">
        <v>42</v>
      </c>
    </row>
    <row r="98" spans="1:4" x14ac:dyDescent="0.25">
      <c r="A98" s="9"/>
      <c r="B98" s="9" t="s">
        <v>110</v>
      </c>
      <c r="C98" s="10" t="s">
        <v>111</v>
      </c>
      <c r="D98" s="11">
        <v>68</v>
      </c>
    </row>
    <row r="99" spans="1:4" x14ac:dyDescent="0.25">
      <c r="A99" s="9"/>
      <c r="B99" s="9" t="s">
        <v>113</v>
      </c>
      <c r="C99" s="10" t="s">
        <v>112</v>
      </c>
      <c r="D99" s="11">
        <v>59</v>
      </c>
    </row>
    <row r="100" spans="1:4" x14ac:dyDescent="0.25">
      <c r="A100" s="9"/>
      <c r="B100" s="9" t="s">
        <v>115</v>
      </c>
      <c r="C100" s="10" t="s">
        <v>114</v>
      </c>
      <c r="D100" s="11">
        <v>67</v>
      </c>
    </row>
    <row r="101" spans="1:4" x14ac:dyDescent="0.25">
      <c r="A101" s="9"/>
      <c r="B101" s="9" t="s">
        <v>117</v>
      </c>
      <c r="C101" s="10" t="s">
        <v>118</v>
      </c>
      <c r="D101" s="11">
        <v>107</v>
      </c>
    </row>
    <row r="102" spans="1:4" ht="31.5" x14ac:dyDescent="0.25">
      <c r="A102" s="9"/>
      <c r="B102" s="9" t="s">
        <v>131</v>
      </c>
      <c r="C102" s="10" t="s">
        <v>130</v>
      </c>
      <c r="D102" s="11">
        <v>109</v>
      </c>
    </row>
    <row r="103" spans="1:4" ht="31.5" x14ac:dyDescent="0.25">
      <c r="A103" s="9"/>
      <c r="B103" s="16" t="s">
        <v>361</v>
      </c>
      <c r="C103" s="18" t="s">
        <v>362</v>
      </c>
      <c r="D103" s="11">
        <v>97</v>
      </c>
    </row>
    <row r="104" spans="1:4" ht="31.5" x14ac:dyDescent="0.25">
      <c r="A104" s="9"/>
      <c r="B104" s="16" t="s">
        <v>203</v>
      </c>
      <c r="C104" s="18" t="s">
        <v>202</v>
      </c>
      <c r="D104" s="11">
        <v>69</v>
      </c>
    </row>
    <row r="105" spans="1:4" x14ac:dyDescent="0.25">
      <c r="A105" s="9"/>
      <c r="B105" s="16" t="s">
        <v>204</v>
      </c>
      <c r="C105" s="16" t="s">
        <v>205</v>
      </c>
      <c r="D105" s="11">
        <v>102</v>
      </c>
    </row>
    <row r="106" spans="1:4" x14ac:dyDescent="0.25">
      <c r="A106" s="9"/>
      <c r="B106" s="16" t="s">
        <v>360</v>
      </c>
      <c r="C106" s="16" t="s">
        <v>359</v>
      </c>
      <c r="D106" s="11">
        <v>292</v>
      </c>
    </row>
    <row r="107" spans="1:4" x14ac:dyDescent="0.25">
      <c r="A107" s="9"/>
      <c r="B107" s="16" t="s">
        <v>364</v>
      </c>
      <c r="C107" s="16" t="s">
        <v>363</v>
      </c>
      <c r="D107" s="11">
        <v>65</v>
      </c>
    </row>
    <row r="108" spans="1:4" x14ac:dyDescent="0.25">
      <c r="A108" s="9"/>
      <c r="B108" s="9" t="s">
        <v>145</v>
      </c>
      <c r="C108" s="16" t="s">
        <v>144</v>
      </c>
      <c r="D108" s="17">
        <v>200</v>
      </c>
    </row>
    <row r="109" spans="1:4" x14ac:dyDescent="0.25">
      <c r="A109" s="9"/>
      <c r="B109" s="9"/>
      <c r="C109" s="13" t="s">
        <v>119</v>
      </c>
      <c r="D109" s="11"/>
    </row>
    <row r="110" spans="1:4" x14ac:dyDescent="0.25">
      <c r="A110" s="9"/>
      <c r="B110" s="9" t="s">
        <v>121</v>
      </c>
      <c r="C110" s="10" t="s">
        <v>120</v>
      </c>
      <c r="D110" s="11">
        <v>240</v>
      </c>
    </row>
    <row r="111" spans="1:4" ht="31.5" x14ac:dyDescent="0.25">
      <c r="A111" s="9"/>
      <c r="B111" s="9" t="s">
        <v>123</v>
      </c>
      <c r="C111" s="10" t="s">
        <v>122</v>
      </c>
      <c r="D111" s="11">
        <v>235</v>
      </c>
    </row>
    <row r="112" spans="1:4" x14ac:dyDescent="0.25">
      <c r="A112" s="9"/>
      <c r="B112" s="9" t="s">
        <v>125</v>
      </c>
      <c r="C112" s="10" t="s">
        <v>124</v>
      </c>
      <c r="D112" s="11">
        <v>240</v>
      </c>
    </row>
    <row r="113" spans="1:4" ht="31.5" x14ac:dyDescent="0.25">
      <c r="A113" s="9"/>
      <c r="B113" s="9" t="s">
        <v>127</v>
      </c>
      <c r="C113" s="10" t="s">
        <v>126</v>
      </c>
      <c r="D113" s="11">
        <v>235</v>
      </c>
    </row>
    <row r="114" spans="1:4" x14ac:dyDescent="0.25">
      <c r="A114" s="9"/>
      <c r="B114" s="9" t="s">
        <v>129</v>
      </c>
      <c r="C114" s="10" t="s">
        <v>128</v>
      </c>
      <c r="D114" s="11">
        <v>232</v>
      </c>
    </row>
    <row r="115" spans="1:4" ht="31.5" x14ac:dyDescent="0.25">
      <c r="A115" s="9"/>
      <c r="B115" s="9" t="s">
        <v>133</v>
      </c>
      <c r="C115" s="10" t="s">
        <v>132</v>
      </c>
      <c r="D115" s="11">
        <v>232</v>
      </c>
    </row>
    <row r="116" spans="1:4" x14ac:dyDescent="0.25">
      <c r="A116" s="9"/>
      <c r="B116" s="9" t="s">
        <v>135</v>
      </c>
      <c r="C116" s="10" t="s">
        <v>134</v>
      </c>
      <c r="D116" s="11">
        <v>250</v>
      </c>
    </row>
    <row r="117" spans="1:4" ht="31.5" x14ac:dyDescent="0.25">
      <c r="A117" s="9"/>
      <c r="B117" s="16" t="s">
        <v>367</v>
      </c>
      <c r="C117" s="18" t="s">
        <v>368</v>
      </c>
      <c r="D117" s="11">
        <v>268</v>
      </c>
    </row>
    <row r="118" spans="1:4" x14ac:dyDescent="0.25">
      <c r="A118" s="9"/>
      <c r="B118" s="9"/>
      <c r="C118" s="13" t="s">
        <v>138</v>
      </c>
      <c r="D118" s="11"/>
    </row>
    <row r="119" spans="1:4" ht="31.5" x14ac:dyDescent="0.25">
      <c r="A119" s="9"/>
      <c r="B119" s="16" t="s">
        <v>140</v>
      </c>
      <c r="C119" s="10" t="s">
        <v>139</v>
      </c>
      <c r="D119" s="11">
        <v>94</v>
      </c>
    </row>
    <row r="120" spans="1:4" x14ac:dyDescent="0.25">
      <c r="A120" s="9"/>
      <c r="B120" s="16" t="s">
        <v>142</v>
      </c>
      <c r="C120" s="16" t="s">
        <v>141</v>
      </c>
      <c r="D120" s="11">
        <v>83</v>
      </c>
    </row>
    <row r="121" spans="1:4" ht="31.5" x14ac:dyDescent="0.25">
      <c r="A121" s="9"/>
      <c r="B121" s="16" t="s">
        <v>369</v>
      </c>
      <c r="C121" s="18" t="s">
        <v>370</v>
      </c>
      <c r="D121" s="11">
        <v>104</v>
      </c>
    </row>
    <row r="122" spans="1:4" x14ac:dyDescent="0.25">
      <c r="A122" s="9"/>
      <c r="B122" s="9"/>
      <c r="C122" s="15" t="s">
        <v>147</v>
      </c>
      <c r="D122" s="11"/>
    </row>
    <row r="123" spans="1:4" x14ac:dyDescent="0.25">
      <c r="A123" s="9"/>
      <c r="B123" s="16" t="s">
        <v>208</v>
      </c>
      <c r="C123" s="19" t="s">
        <v>148</v>
      </c>
      <c r="D123" s="11">
        <v>799</v>
      </c>
    </row>
    <row r="124" spans="1:4" x14ac:dyDescent="0.25">
      <c r="A124" s="9"/>
      <c r="B124" s="20"/>
      <c r="C124" s="19" t="s">
        <v>149</v>
      </c>
      <c r="D124" s="11">
        <v>50</v>
      </c>
    </row>
    <row r="125" spans="1:4" x14ac:dyDescent="0.25">
      <c r="A125" s="9"/>
      <c r="B125" s="16" t="s">
        <v>210</v>
      </c>
      <c r="C125" s="19" t="s">
        <v>150</v>
      </c>
      <c r="D125" s="17">
        <v>150</v>
      </c>
    </row>
    <row r="126" spans="1:4" x14ac:dyDescent="0.25">
      <c r="A126" s="9"/>
      <c r="B126" s="16" t="s">
        <v>209</v>
      </c>
      <c r="C126" s="19" t="s">
        <v>151</v>
      </c>
      <c r="D126" s="17">
        <v>104</v>
      </c>
    </row>
    <row r="127" spans="1:4" x14ac:dyDescent="0.25">
      <c r="A127" s="9"/>
      <c r="B127" s="16" t="s">
        <v>195</v>
      </c>
      <c r="C127" s="19" t="s">
        <v>385</v>
      </c>
      <c r="D127" s="11">
        <v>875</v>
      </c>
    </row>
    <row r="128" spans="1:4" x14ac:dyDescent="0.25">
      <c r="A128" s="9"/>
      <c r="B128" s="16" t="s">
        <v>197</v>
      </c>
      <c r="C128" s="19" t="s">
        <v>152</v>
      </c>
      <c r="D128" s="17">
        <v>139</v>
      </c>
    </row>
    <row r="129" spans="1:4" x14ac:dyDescent="0.25">
      <c r="A129" s="9"/>
      <c r="B129" s="12"/>
      <c r="C129" s="19" t="s">
        <v>153</v>
      </c>
      <c r="D129" s="11">
        <v>90</v>
      </c>
    </row>
    <row r="130" spans="1:4" x14ac:dyDescent="0.25">
      <c r="A130" s="9"/>
      <c r="B130" s="16" t="s">
        <v>196</v>
      </c>
      <c r="C130" s="19" t="s">
        <v>1076</v>
      </c>
      <c r="D130" s="11">
        <v>450</v>
      </c>
    </row>
    <row r="131" spans="1:4" x14ac:dyDescent="0.25">
      <c r="A131" s="9"/>
      <c r="B131" s="16" t="s">
        <v>206</v>
      </c>
      <c r="C131" s="19" t="s">
        <v>384</v>
      </c>
      <c r="D131" s="11">
        <v>240</v>
      </c>
    </row>
    <row r="132" spans="1:4" x14ac:dyDescent="0.25">
      <c r="A132" s="9"/>
      <c r="B132" s="48" t="s">
        <v>413</v>
      </c>
      <c r="C132" s="10" t="s">
        <v>414</v>
      </c>
      <c r="D132" s="11">
        <v>542</v>
      </c>
    </row>
    <row r="133" spans="1:4" x14ac:dyDescent="0.25">
      <c r="A133" s="9"/>
      <c r="B133" s="9"/>
      <c r="C133" s="15" t="s">
        <v>155</v>
      </c>
      <c r="D133" s="11"/>
    </row>
    <row r="134" spans="1:4" ht="29.25" x14ac:dyDescent="0.25">
      <c r="A134" s="9"/>
      <c r="B134" s="9"/>
      <c r="C134" s="40" t="s">
        <v>156</v>
      </c>
      <c r="D134" s="11"/>
    </row>
    <row r="135" spans="1:4" x14ac:dyDescent="0.25">
      <c r="A135" s="9"/>
      <c r="B135" s="9" t="s">
        <v>371</v>
      </c>
      <c r="C135" s="53" t="s">
        <v>157</v>
      </c>
      <c r="D135" s="11">
        <v>450</v>
      </c>
    </row>
    <row r="136" spans="1:4" x14ac:dyDescent="0.25">
      <c r="A136" s="9"/>
      <c r="B136" s="9" t="s">
        <v>371</v>
      </c>
      <c r="C136" s="53" t="s">
        <v>158</v>
      </c>
      <c r="D136" s="11">
        <v>450</v>
      </c>
    </row>
    <row r="137" spans="1:4" x14ac:dyDescent="0.25">
      <c r="A137" s="9"/>
      <c r="B137" s="9" t="s">
        <v>371</v>
      </c>
      <c r="C137" s="53" t="s">
        <v>159</v>
      </c>
      <c r="D137" s="11">
        <v>670</v>
      </c>
    </row>
    <row r="138" spans="1:4" x14ac:dyDescent="0.25">
      <c r="A138" s="9"/>
      <c r="B138" s="9" t="s">
        <v>371</v>
      </c>
      <c r="C138" s="53" t="s">
        <v>160</v>
      </c>
      <c r="D138" s="11">
        <v>500</v>
      </c>
    </row>
    <row r="139" spans="1:4" x14ac:dyDescent="0.25">
      <c r="A139" s="9"/>
      <c r="B139" s="9" t="s">
        <v>372</v>
      </c>
      <c r="C139" s="19" t="s">
        <v>161</v>
      </c>
      <c r="D139" s="11">
        <v>350</v>
      </c>
    </row>
    <row r="140" spans="1:4" x14ac:dyDescent="0.25">
      <c r="A140" s="9"/>
      <c r="B140" s="9" t="s">
        <v>373</v>
      </c>
      <c r="C140" s="19" t="s">
        <v>162</v>
      </c>
      <c r="D140" s="11">
        <v>130</v>
      </c>
    </row>
    <row r="141" spans="1:4" x14ac:dyDescent="0.25">
      <c r="A141" s="9"/>
      <c r="B141" s="9"/>
      <c r="C141" s="21" t="s">
        <v>182</v>
      </c>
      <c r="D141" s="11"/>
    </row>
    <row r="142" spans="1:4" x14ac:dyDescent="0.25">
      <c r="A142" s="9"/>
      <c r="B142" s="9"/>
      <c r="C142" s="19" t="s">
        <v>164</v>
      </c>
      <c r="D142" s="11">
        <v>50</v>
      </c>
    </row>
    <row r="143" spans="1:4" x14ac:dyDescent="0.25">
      <c r="A143" s="9"/>
      <c r="B143" s="39" t="s">
        <v>396</v>
      </c>
      <c r="C143" s="19" t="s">
        <v>394</v>
      </c>
      <c r="D143" s="11">
        <v>120</v>
      </c>
    </row>
    <row r="144" spans="1:4" x14ac:dyDescent="0.25">
      <c r="A144" s="9"/>
      <c r="B144" s="9"/>
      <c r="C144" s="19" t="s">
        <v>395</v>
      </c>
      <c r="D144" s="11">
        <v>37</v>
      </c>
    </row>
    <row r="145" spans="1:4" x14ac:dyDescent="0.25">
      <c r="A145" s="9"/>
      <c r="B145" s="9" t="s">
        <v>186</v>
      </c>
      <c r="C145" s="19" t="s">
        <v>165</v>
      </c>
      <c r="D145" s="11">
        <v>35</v>
      </c>
    </row>
    <row r="146" spans="1:4" x14ac:dyDescent="0.25">
      <c r="A146" s="9"/>
      <c r="B146" s="20" t="s">
        <v>374</v>
      </c>
      <c r="C146" s="19" t="s">
        <v>166</v>
      </c>
      <c r="D146" s="11">
        <v>88</v>
      </c>
    </row>
    <row r="147" spans="1:4" ht="30" x14ac:dyDescent="0.25">
      <c r="A147" s="9"/>
      <c r="B147" s="9" t="s">
        <v>185</v>
      </c>
      <c r="C147" s="19" t="s">
        <v>167</v>
      </c>
      <c r="D147" s="11">
        <v>100</v>
      </c>
    </row>
    <row r="148" spans="1:4" ht="30" x14ac:dyDescent="0.25">
      <c r="A148" s="9"/>
      <c r="B148" s="9" t="s">
        <v>184</v>
      </c>
      <c r="C148" s="19" t="s">
        <v>168</v>
      </c>
      <c r="D148" s="11">
        <v>50</v>
      </c>
    </row>
    <row r="149" spans="1:4" ht="30" x14ac:dyDescent="0.25">
      <c r="A149" s="9"/>
      <c r="B149" s="9" t="s">
        <v>183</v>
      </c>
      <c r="C149" s="19" t="s">
        <v>169</v>
      </c>
      <c r="D149" s="11">
        <v>25</v>
      </c>
    </row>
    <row r="150" spans="1:4" x14ac:dyDescent="0.25">
      <c r="A150" s="9"/>
      <c r="B150" s="9"/>
      <c r="C150" s="22" t="s">
        <v>170</v>
      </c>
      <c r="D150" s="11"/>
    </row>
    <row r="151" spans="1:4" x14ac:dyDescent="0.25">
      <c r="A151" s="9"/>
      <c r="B151" s="16" t="s">
        <v>187</v>
      </c>
      <c r="C151" s="19" t="s">
        <v>171</v>
      </c>
      <c r="D151" s="11">
        <v>177</v>
      </c>
    </row>
    <row r="152" spans="1:4" x14ac:dyDescent="0.25">
      <c r="A152" s="9"/>
      <c r="B152" s="16" t="s">
        <v>188</v>
      </c>
      <c r="C152" s="19" t="s">
        <v>172</v>
      </c>
      <c r="D152" s="11">
        <v>287</v>
      </c>
    </row>
    <row r="153" spans="1:4" x14ac:dyDescent="0.25">
      <c r="A153" s="9"/>
      <c r="B153" s="16" t="s">
        <v>189</v>
      </c>
      <c r="C153" s="19" t="s">
        <v>173</v>
      </c>
      <c r="D153" s="11">
        <v>209</v>
      </c>
    </row>
    <row r="154" spans="1:4" x14ac:dyDescent="0.25">
      <c r="A154" s="9"/>
      <c r="B154" s="16" t="s">
        <v>212</v>
      </c>
      <c r="C154" s="19" t="s">
        <v>174</v>
      </c>
      <c r="D154" s="11">
        <v>209</v>
      </c>
    </row>
    <row r="155" spans="1:4" x14ac:dyDescent="0.25">
      <c r="A155" s="9"/>
      <c r="B155" s="16" t="s">
        <v>194</v>
      </c>
      <c r="C155" s="19" t="s">
        <v>175</v>
      </c>
      <c r="D155" s="11">
        <v>209</v>
      </c>
    </row>
    <row r="156" spans="1:4" x14ac:dyDescent="0.25">
      <c r="A156" s="9"/>
      <c r="B156" s="16" t="s">
        <v>193</v>
      </c>
      <c r="C156" s="19" t="s">
        <v>176</v>
      </c>
      <c r="D156" s="11">
        <v>300</v>
      </c>
    </row>
    <row r="157" spans="1:4" x14ac:dyDescent="0.25">
      <c r="A157" s="9"/>
      <c r="B157" s="16" t="s">
        <v>192</v>
      </c>
      <c r="C157" s="19" t="s">
        <v>177</v>
      </c>
      <c r="D157" s="11">
        <v>261</v>
      </c>
    </row>
    <row r="158" spans="1:4" x14ac:dyDescent="0.25">
      <c r="A158" s="9"/>
      <c r="B158" s="16" t="s">
        <v>192</v>
      </c>
      <c r="C158" s="19" t="s">
        <v>178</v>
      </c>
      <c r="D158" s="11">
        <v>276</v>
      </c>
    </row>
    <row r="159" spans="1:4" x14ac:dyDescent="0.25">
      <c r="A159" s="9"/>
      <c r="B159" s="16" t="s">
        <v>191</v>
      </c>
      <c r="C159" s="19" t="s">
        <v>179</v>
      </c>
      <c r="D159" s="11">
        <v>365</v>
      </c>
    </row>
    <row r="160" spans="1:4" x14ac:dyDescent="0.25">
      <c r="A160" s="9"/>
      <c r="B160" s="16" t="s">
        <v>211</v>
      </c>
      <c r="C160" s="19" t="s">
        <v>387</v>
      </c>
      <c r="D160" s="11">
        <v>240</v>
      </c>
    </row>
    <row r="161" spans="1:4" ht="30" x14ac:dyDescent="0.25">
      <c r="A161" s="9"/>
      <c r="B161" s="16" t="s">
        <v>190</v>
      </c>
      <c r="C161" s="19" t="s">
        <v>180</v>
      </c>
      <c r="D161" s="11">
        <v>540</v>
      </c>
    </row>
    <row r="162" spans="1:4" x14ac:dyDescent="0.25">
      <c r="A162" s="9"/>
      <c r="B162" s="16" t="s">
        <v>392</v>
      </c>
      <c r="C162" s="19" t="s">
        <v>390</v>
      </c>
      <c r="D162" s="11">
        <v>240</v>
      </c>
    </row>
    <row r="163" spans="1:4" x14ac:dyDescent="0.25">
      <c r="A163" s="9"/>
      <c r="B163" s="1" t="s">
        <v>393</v>
      </c>
      <c r="C163" s="19" t="s">
        <v>391</v>
      </c>
      <c r="D163" s="11">
        <v>741</v>
      </c>
    </row>
    <row r="164" spans="1:4" x14ac:dyDescent="0.25">
      <c r="A164" s="9"/>
      <c r="B164" s="9"/>
      <c r="C164" s="15" t="s">
        <v>181</v>
      </c>
      <c r="D164" s="11"/>
    </row>
    <row r="165" spans="1:4" x14ac:dyDescent="0.25">
      <c r="A165" s="9"/>
      <c r="B165" s="9" t="s">
        <v>379</v>
      </c>
      <c r="C165" s="23" t="s">
        <v>378</v>
      </c>
      <c r="D165" s="11">
        <v>100</v>
      </c>
    </row>
    <row r="166" spans="1:4" x14ac:dyDescent="0.25">
      <c r="A166" s="9"/>
      <c r="B166" s="23" t="s">
        <v>213</v>
      </c>
      <c r="C166" s="23" t="s">
        <v>214</v>
      </c>
      <c r="D166" s="24">
        <v>156</v>
      </c>
    </row>
    <row r="167" spans="1:4" x14ac:dyDescent="0.25">
      <c r="A167" s="9"/>
      <c r="B167" s="23" t="s">
        <v>215</v>
      </c>
      <c r="C167" s="23" t="s">
        <v>216</v>
      </c>
      <c r="D167" s="24">
        <v>156</v>
      </c>
    </row>
    <row r="168" spans="1:4" x14ac:dyDescent="0.25">
      <c r="A168" s="9"/>
      <c r="B168" s="23" t="s">
        <v>217</v>
      </c>
      <c r="C168" s="23" t="s">
        <v>218</v>
      </c>
      <c r="D168" s="24">
        <v>156</v>
      </c>
    </row>
    <row r="169" spans="1:4" x14ac:dyDescent="0.25">
      <c r="A169" s="9"/>
      <c r="B169" s="23" t="s">
        <v>219</v>
      </c>
      <c r="C169" s="23" t="s">
        <v>220</v>
      </c>
      <c r="D169" s="24">
        <v>156</v>
      </c>
    </row>
    <row r="170" spans="1:4" x14ac:dyDescent="0.25">
      <c r="A170" s="9"/>
      <c r="B170" s="23" t="s">
        <v>221</v>
      </c>
      <c r="C170" s="23" t="s">
        <v>222</v>
      </c>
      <c r="D170" s="24">
        <v>156</v>
      </c>
    </row>
    <row r="171" spans="1:4" x14ac:dyDescent="0.25">
      <c r="A171" s="9"/>
      <c r="B171" s="23" t="s">
        <v>223</v>
      </c>
      <c r="C171" s="23" t="s">
        <v>224</v>
      </c>
      <c r="D171" s="24">
        <v>177</v>
      </c>
    </row>
    <row r="172" spans="1:4" x14ac:dyDescent="0.25">
      <c r="A172" s="9"/>
      <c r="B172" s="23" t="s">
        <v>225</v>
      </c>
      <c r="C172" s="23" t="s">
        <v>226</v>
      </c>
      <c r="D172" s="24">
        <v>177</v>
      </c>
    </row>
    <row r="173" spans="1:4" x14ac:dyDescent="0.25">
      <c r="A173" s="9"/>
      <c r="B173" s="23" t="s">
        <v>227</v>
      </c>
      <c r="C173" s="23" t="s">
        <v>228</v>
      </c>
      <c r="D173" s="24">
        <v>224</v>
      </c>
    </row>
    <row r="174" spans="1:4" x14ac:dyDescent="0.25">
      <c r="A174" s="9"/>
      <c r="B174" s="23" t="s">
        <v>229</v>
      </c>
      <c r="C174" s="23" t="s">
        <v>230</v>
      </c>
      <c r="D174" s="24">
        <v>156</v>
      </c>
    </row>
    <row r="175" spans="1:4" x14ac:dyDescent="0.25">
      <c r="A175" s="9"/>
      <c r="B175" s="23" t="s">
        <v>231</v>
      </c>
      <c r="C175" s="23" t="s">
        <v>232</v>
      </c>
      <c r="D175" s="24">
        <v>177</v>
      </c>
    </row>
    <row r="176" spans="1:4" ht="31.5" x14ac:dyDescent="0.25">
      <c r="A176" s="9"/>
      <c r="B176" s="23" t="s">
        <v>233</v>
      </c>
      <c r="C176" s="23" t="s">
        <v>234</v>
      </c>
      <c r="D176" s="24">
        <v>156</v>
      </c>
    </row>
    <row r="177" spans="1:4" x14ac:dyDescent="0.25">
      <c r="A177" s="9"/>
      <c r="B177" s="23" t="s">
        <v>235</v>
      </c>
      <c r="C177" s="23" t="s">
        <v>236</v>
      </c>
      <c r="D177" s="24">
        <v>156</v>
      </c>
    </row>
    <row r="178" spans="1:4" x14ac:dyDescent="0.25">
      <c r="A178" s="9"/>
      <c r="B178" s="23" t="s">
        <v>237</v>
      </c>
      <c r="C178" s="23" t="s">
        <v>238</v>
      </c>
      <c r="D178" s="24">
        <v>224</v>
      </c>
    </row>
    <row r="179" spans="1:4" x14ac:dyDescent="0.25">
      <c r="A179" s="9"/>
      <c r="B179" s="23" t="s">
        <v>239</v>
      </c>
      <c r="C179" s="23" t="s">
        <v>240</v>
      </c>
      <c r="D179" s="24">
        <v>156</v>
      </c>
    </row>
    <row r="180" spans="1:4" s="34" customFormat="1" x14ac:dyDescent="0.25">
      <c r="A180" s="20"/>
      <c r="B180" s="32" t="s">
        <v>241</v>
      </c>
      <c r="C180" s="32" t="s">
        <v>242</v>
      </c>
      <c r="D180" s="35">
        <v>177</v>
      </c>
    </row>
    <row r="181" spans="1:4" x14ac:dyDescent="0.25">
      <c r="A181" s="9"/>
      <c r="B181" s="23" t="s">
        <v>243</v>
      </c>
      <c r="C181" s="23" t="s">
        <v>244</v>
      </c>
      <c r="D181" s="24">
        <v>177</v>
      </c>
    </row>
    <row r="182" spans="1:4" x14ac:dyDescent="0.25">
      <c r="A182" s="9"/>
      <c r="B182" s="23" t="s">
        <v>245</v>
      </c>
      <c r="C182" s="23" t="s">
        <v>246</v>
      </c>
      <c r="D182" s="24">
        <v>177</v>
      </c>
    </row>
    <row r="183" spans="1:4" x14ac:dyDescent="0.25">
      <c r="A183" s="9"/>
      <c r="B183" s="23" t="s">
        <v>247</v>
      </c>
      <c r="C183" s="23" t="s">
        <v>248</v>
      </c>
      <c r="D183" s="24">
        <v>177</v>
      </c>
    </row>
    <row r="184" spans="1:4" x14ac:dyDescent="0.25">
      <c r="A184" s="9"/>
      <c r="B184" s="23" t="s">
        <v>249</v>
      </c>
      <c r="C184" s="23" t="s">
        <v>250</v>
      </c>
      <c r="D184" s="24">
        <v>177</v>
      </c>
    </row>
    <row r="185" spans="1:4" ht="31.5" x14ac:dyDescent="0.25">
      <c r="A185" s="9"/>
      <c r="B185" s="23" t="s">
        <v>251</v>
      </c>
      <c r="C185" s="23" t="s">
        <v>252</v>
      </c>
      <c r="D185" s="24">
        <v>229</v>
      </c>
    </row>
    <row r="186" spans="1:4" x14ac:dyDescent="0.25">
      <c r="A186" s="9"/>
      <c r="B186" s="23" t="s">
        <v>253</v>
      </c>
      <c r="C186" s="23" t="s">
        <v>254</v>
      </c>
      <c r="D186" s="24">
        <v>177</v>
      </c>
    </row>
    <row r="187" spans="1:4" x14ac:dyDescent="0.25">
      <c r="A187" s="9"/>
      <c r="B187" s="23" t="s">
        <v>255</v>
      </c>
      <c r="C187" s="23" t="s">
        <v>256</v>
      </c>
      <c r="D187" s="24">
        <v>156</v>
      </c>
    </row>
    <row r="188" spans="1:4" x14ac:dyDescent="0.25">
      <c r="A188" s="9"/>
      <c r="B188" s="23" t="s">
        <v>257</v>
      </c>
      <c r="C188" s="23" t="s">
        <v>258</v>
      </c>
      <c r="D188" s="24">
        <v>156</v>
      </c>
    </row>
    <row r="189" spans="1:4" x14ac:dyDescent="0.25">
      <c r="A189" s="9"/>
      <c r="B189" s="23" t="s">
        <v>259</v>
      </c>
      <c r="C189" s="23" t="s">
        <v>260</v>
      </c>
      <c r="D189" s="24">
        <v>156</v>
      </c>
    </row>
    <row r="190" spans="1:4" x14ac:dyDescent="0.25">
      <c r="A190" s="9"/>
      <c r="B190" s="23" t="s">
        <v>261</v>
      </c>
      <c r="C190" s="23" t="s">
        <v>262</v>
      </c>
      <c r="D190" s="24">
        <v>156</v>
      </c>
    </row>
    <row r="191" spans="1:4" x14ac:dyDescent="0.25">
      <c r="A191" s="9"/>
      <c r="B191" s="23" t="s">
        <v>263</v>
      </c>
      <c r="C191" s="23" t="s">
        <v>264</v>
      </c>
      <c r="D191" s="24">
        <v>156</v>
      </c>
    </row>
    <row r="192" spans="1:4" x14ac:dyDescent="0.25">
      <c r="A192" s="9"/>
      <c r="B192" s="23" t="s">
        <v>265</v>
      </c>
      <c r="C192" s="23" t="s">
        <v>266</v>
      </c>
      <c r="D192" s="24">
        <v>156</v>
      </c>
    </row>
    <row r="193" spans="1:4" x14ac:dyDescent="0.25">
      <c r="A193" s="9"/>
      <c r="B193" s="23" t="s">
        <v>267</v>
      </c>
      <c r="C193" s="23" t="s">
        <v>268</v>
      </c>
      <c r="D193" s="24">
        <v>156</v>
      </c>
    </row>
    <row r="194" spans="1:4" x14ac:dyDescent="0.25">
      <c r="A194" s="9"/>
      <c r="B194" s="23" t="s">
        <v>269</v>
      </c>
      <c r="C194" s="23" t="s">
        <v>270</v>
      </c>
      <c r="D194" s="24">
        <v>156</v>
      </c>
    </row>
    <row r="195" spans="1:4" x14ac:dyDescent="0.25">
      <c r="A195" s="9"/>
      <c r="B195" s="23" t="s">
        <v>271</v>
      </c>
      <c r="C195" s="23" t="s">
        <v>272</v>
      </c>
      <c r="D195" s="24">
        <v>156</v>
      </c>
    </row>
    <row r="196" spans="1:4" x14ac:dyDescent="0.25">
      <c r="A196" s="9"/>
      <c r="B196" s="23" t="s">
        <v>273</v>
      </c>
      <c r="C196" s="23" t="s">
        <v>274</v>
      </c>
      <c r="D196" s="24">
        <v>156</v>
      </c>
    </row>
    <row r="197" spans="1:4" x14ac:dyDescent="0.25">
      <c r="A197" s="9"/>
      <c r="B197" s="23" t="s">
        <v>275</v>
      </c>
      <c r="C197" s="23" t="s">
        <v>276</v>
      </c>
      <c r="D197" s="24">
        <v>156</v>
      </c>
    </row>
    <row r="198" spans="1:4" x14ac:dyDescent="0.25">
      <c r="A198" s="9"/>
      <c r="B198" s="23" t="s">
        <v>277</v>
      </c>
      <c r="C198" s="23" t="s">
        <v>278</v>
      </c>
      <c r="D198" s="24">
        <v>156</v>
      </c>
    </row>
    <row r="199" spans="1:4" x14ac:dyDescent="0.25">
      <c r="A199" s="9"/>
      <c r="B199" s="23" t="s">
        <v>279</v>
      </c>
      <c r="C199" s="23" t="s">
        <v>280</v>
      </c>
      <c r="D199" s="24">
        <v>156</v>
      </c>
    </row>
    <row r="200" spans="1:4" x14ac:dyDescent="0.25">
      <c r="A200" s="9"/>
      <c r="B200" s="23" t="s">
        <v>281</v>
      </c>
      <c r="C200" s="23" t="s">
        <v>282</v>
      </c>
      <c r="D200" s="24">
        <v>156</v>
      </c>
    </row>
    <row r="201" spans="1:4" x14ac:dyDescent="0.25">
      <c r="A201" s="9"/>
      <c r="B201" s="23" t="s">
        <v>283</v>
      </c>
      <c r="C201" s="23" t="s">
        <v>284</v>
      </c>
      <c r="D201" s="24">
        <v>156</v>
      </c>
    </row>
    <row r="202" spans="1:4" x14ac:dyDescent="0.25">
      <c r="A202" s="9"/>
      <c r="B202" s="23" t="s">
        <v>285</v>
      </c>
      <c r="C202" s="23" t="s">
        <v>286</v>
      </c>
      <c r="D202" s="24">
        <v>156</v>
      </c>
    </row>
    <row r="203" spans="1:4" x14ac:dyDescent="0.25">
      <c r="A203" s="9"/>
      <c r="B203" s="23" t="s">
        <v>287</v>
      </c>
      <c r="C203" s="23" t="s">
        <v>288</v>
      </c>
      <c r="D203" s="24">
        <v>156</v>
      </c>
    </row>
    <row r="204" spans="1:4" x14ac:dyDescent="0.25">
      <c r="A204" s="9"/>
      <c r="B204" s="23" t="s">
        <v>289</v>
      </c>
      <c r="C204" s="23" t="s">
        <v>290</v>
      </c>
      <c r="D204" s="24">
        <v>156</v>
      </c>
    </row>
    <row r="205" spans="1:4" x14ac:dyDescent="0.25">
      <c r="A205" s="9"/>
      <c r="B205" s="23" t="s">
        <v>291</v>
      </c>
      <c r="C205" s="23" t="s">
        <v>292</v>
      </c>
      <c r="D205" s="24">
        <v>156</v>
      </c>
    </row>
    <row r="206" spans="1:4" x14ac:dyDescent="0.25">
      <c r="A206" s="9"/>
      <c r="B206" s="23" t="s">
        <v>293</v>
      </c>
      <c r="C206" s="23" t="s">
        <v>294</v>
      </c>
      <c r="D206" s="24">
        <v>156</v>
      </c>
    </row>
    <row r="207" spans="1:4" x14ac:dyDescent="0.25">
      <c r="A207" s="9"/>
      <c r="B207" s="23" t="s">
        <v>295</v>
      </c>
      <c r="C207" s="23" t="s">
        <v>296</v>
      </c>
      <c r="D207" s="24">
        <v>156</v>
      </c>
    </row>
    <row r="208" spans="1:4" x14ac:dyDescent="0.25">
      <c r="A208" s="9"/>
      <c r="B208" s="23" t="s">
        <v>297</v>
      </c>
      <c r="C208" s="23" t="s">
        <v>298</v>
      </c>
      <c r="D208" s="24">
        <v>156</v>
      </c>
    </row>
    <row r="209" spans="1:4" ht="31.5" x14ac:dyDescent="0.25">
      <c r="A209" s="9"/>
      <c r="B209" s="23" t="s">
        <v>299</v>
      </c>
      <c r="C209" s="23" t="s">
        <v>300</v>
      </c>
      <c r="D209" s="24">
        <v>156</v>
      </c>
    </row>
    <row r="210" spans="1:4" x14ac:dyDescent="0.25">
      <c r="A210" s="9"/>
      <c r="B210" s="23" t="s">
        <v>301</v>
      </c>
      <c r="C210" s="23" t="s">
        <v>302</v>
      </c>
      <c r="D210" s="24">
        <v>156</v>
      </c>
    </row>
    <row r="211" spans="1:4" x14ac:dyDescent="0.25">
      <c r="A211" s="9"/>
      <c r="B211" s="23" t="s">
        <v>303</v>
      </c>
      <c r="C211" s="23" t="s">
        <v>304</v>
      </c>
      <c r="D211" s="24">
        <v>156</v>
      </c>
    </row>
    <row r="212" spans="1:4" x14ac:dyDescent="0.25">
      <c r="A212" s="9"/>
      <c r="B212" s="23" t="s">
        <v>305</v>
      </c>
      <c r="C212" s="23" t="s">
        <v>306</v>
      </c>
      <c r="D212" s="24">
        <v>156</v>
      </c>
    </row>
    <row r="213" spans="1:4" x14ac:dyDescent="0.25">
      <c r="A213" s="9"/>
      <c r="B213" s="23" t="s">
        <v>307</v>
      </c>
      <c r="C213" s="23" t="s">
        <v>308</v>
      </c>
      <c r="D213" s="24">
        <v>156</v>
      </c>
    </row>
    <row r="214" spans="1:4" x14ac:dyDescent="0.25">
      <c r="A214" s="9"/>
      <c r="B214" s="23" t="s">
        <v>309</v>
      </c>
      <c r="C214" s="23" t="s">
        <v>310</v>
      </c>
      <c r="D214" s="24">
        <v>156</v>
      </c>
    </row>
    <row r="215" spans="1:4" x14ac:dyDescent="0.25">
      <c r="A215" s="9"/>
      <c r="B215" s="23" t="s">
        <v>311</v>
      </c>
      <c r="C215" s="23" t="s">
        <v>312</v>
      </c>
      <c r="D215" s="24">
        <v>156</v>
      </c>
    </row>
    <row r="216" spans="1:4" x14ac:dyDescent="0.25">
      <c r="A216" s="9"/>
      <c r="B216" s="23" t="s">
        <v>313</v>
      </c>
      <c r="C216" s="23" t="s">
        <v>314</v>
      </c>
      <c r="D216" s="25">
        <v>413</v>
      </c>
    </row>
    <row r="217" spans="1:4" x14ac:dyDescent="0.25">
      <c r="A217" s="9"/>
      <c r="B217" s="23" t="s">
        <v>315</v>
      </c>
      <c r="C217" s="23" t="s">
        <v>316</v>
      </c>
      <c r="D217" s="24">
        <v>156</v>
      </c>
    </row>
    <row r="218" spans="1:4" x14ac:dyDescent="0.25">
      <c r="A218" s="9"/>
      <c r="B218" s="23" t="s">
        <v>317</v>
      </c>
      <c r="C218" s="23" t="s">
        <v>318</v>
      </c>
      <c r="D218" s="24">
        <v>156</v>
      </c>
    </row>
    <row r="219" spans="1:4" x14ac:dyDescent="0.25">
      <c r="A219" s="9"/>
      <c r="B219" s="23" t="s">
        <v>319</v>
      </c>
      <c r="C219" s="23" t="s">
        <v>320</v>
      </c>
      <c r="D219" s="24">
        <v>156</v>
      </c>
    </row>
    <row r="220" spans="1:4" x14ac:dyDescent="0.25">
      <c r="A220" s="9"/>
      <c r="B220" s="23" t="s">
        <v>321</v>
      </c>
      <c r="C220" s="23" t="s">
        <v>322</v>
      </c>
      <c r="D220" s="24">
        <v>156</v>
      </c>
    </row>
    <row r="221" spans="1:4" x14ac:dyDescent="0.25">
      <c r="A221" s="9"/>
      <c r="B221" s="23" t="s">
        <v>323</v>
      </c>
      <c r="C221" s="23" t="s">
        <v>324</v>
      </c>
      <c r="D221" s="24">
        <v>177</v>
      </c>
    </row>
    <row r="222" spans="1:4" x14ac:dyDescent="0.25">
      <c r="A222" s="9"/>
      <c r="B222" s="23" t="s">
        <v>325</v>
      </c>
      <c r="C222" s="23" t="s">
        <v>326</v>
      </c>
      <c r="D222" s="24">
        <v>177</v>
      </c>
    </row>
    <row r="223" spans="1:4" x14ac:dyDescent="0.25">
      <c r="A223" s="9"/>
      <c r="B223" s="23" t="s">
        <v>327</v>
      </c>
      <c r="C223" s="23" t="s">
        <v>328</v>
      </c>
      <c r="D223" s="24">
        <v>177</v>
      </c>
    </row>
    <row r="224" spans="1:4" x14ac:dyDescent="0.25">
      <c r="A224" s="9"/>
      <c r="B224" s="23" t="s">
        <v>329</v>
      </c>
      <c r="C224" s="23" t="s">
        <v>330</v>
      </c>
      <c r="D224" s="24">
        <v>177</v>
      </c>
    </row>
    <row r="225" spans="1:9" x14ac:dyDescent="0.25">
      <c r="A225" s="9"/>
      <c r="B225" s="23" t="s">
        <v>331</v>
      </c>
      <c r="C225" s="23" t="s">
        <v>332</v>
      </c>
      <c r="D225" s="24">
        <v>177</v>
      </c>
    </row>
    <row r="226" spans="1:9" x14ac:dyDescent="0.25">
      <c r="A226" s="9"/>
      <c r="B226" s="23" t="s">
        <v>333</v>
      </c>
      <c r="C226" s="23" t="s">
        <v>334</v>
      </c>
      <c r="D226" s="24">
        <v>177</v>
      </c>
    </row>
    <row r="227" spans="1:9" x14ac:dyDescent="0.25">
      <c r="A227" s="9"/>
      <c r="B227" s="23" t="s">
        <v>335</v>
      </c>
      <c r="C227" s="23" t="s">
        <v>336</v>
      </c>
      <c r="D227" s="24">
        <v>177</v>
      </c>
      <c r="I227" s="5"/>
    </row>
    <row r="228" spans="1:9" x14ac:dyDescent="0.25">
      <c r="A228" s="9"/>
      <c r="B228" s="23" t="s">
        <v>337</v>
      </c>
      <c r="C228" s="23" t="s">
        <v>338</v>
      </c>
      <c r="D228" s="24">
        <v>177</v>
      </c>
    </row>
    <row r="229" spans="1:9" x14ac:dyDescent="0.25">
      <c r="A229" s="9"/>
      <c r="B229" s="23" t="s">
        <v>339</v>
      </c>
      <c r="C229" s="23" t="s">
        <v>340</v>
      </c>
      <c r="D229" s="24">
        <v>177</v>
      </c>
    </row>
    <row r="230" spans="1:9" x14ac:dyDescent="0.25">
      <c r="A230" s="9"/>
      <c r="B230" s="23" t="s">
        <v>341</v>
      </c>
      <c r="C230" s="23" t="s">
        <v>342</v>
      </c>
      <c r="D230" s="24">
        <v>177</v>
      </c>
    </row>
    <row r="231" spans="1:9" x14ac:dyDescent="0.25">
      <c r="A231" s="9"/>
      <c r="B231" s="23" t="s">
        <v>343</v>
      </c>
      <c r="C231" s="23" t="s">
        <v>344</v>
      </c>
      <c r="D231" s="24">
        <v>156</v>
      </c>
    </row>
    <row r="232" spans="1:9" x14ac:dyDescent="0.25">
      <c r="A232" s="9"/>
      <c r="B232" s="23" t="s">
        <v>345</v>
      </c>
      <c r="C232" s="23" t="s">
        <v>346</v>
      </c>
      <c r="D232" s="24">
        <v>167</v>
      </c>
    </row>
    <row r="233" spans="1:9" x14ac:dyDescent="0.25">
      <c r="A233" s="9"/>
      <c r="B233" s="23" t="s">
        <v>347</v>
      </c>
      <c r="C233" s="23" t="s">
        <v>348</v>
      </c>
      <c r="D233" s="24">
        <v>156</v>
      </c>
    </row>
    <row r="234" spans="1:9" s="34" customFormat="1" x14ac:dyDescent="0.25">
      <c r="A234" s="20"/>
      <c r="B234" s="32" t="s">
        <v>380</v>
      </c>
      <c r="C234" s="32" t="s">
        <v>381</v>
      </c>
      <c r="D234" s="33">
        <v>144</v>
      </c>
    </row>
    <row r="235" spans="1:9" s="34" customFormat="1" x14ac:dyDescent="0.25">
      <c r="A235" s="20"/>
      <c r="B235" s="32" t="s">
        <v>382</v>
      </c>
      <c r="C235" s="32" t="s">
        <v>383</v>
      </c>
      <c r="D235" s="33">
        <v>259</v>
      </c>
    </row>
    <row r="236" spans="1:9" s="34" customFormat="1" ht="31.5" x14ac:dyDescent="0.25">
      <c r="A236" s="20"/>
      <c r="B236" s="36"/>
      <c r="C236" s="37" t="s">
        <v>388</v>
      </c>
      <c r="D236" s="38">
        <v>150</v>
      </c>
    </row>
    <row r="237" spans="1:9" x14ac:dyDescent="0.25">
      <c r="A237" s="9"/>
      <c r="C237" s="22" t="s">
        <v>415</v>
      </c>
      <c r="D237" s="11"/>
    </row>
    <row r="238" spans="1:9" x14ac:dyDescent="0.25">
      <c r="A238" s="9"/>
      <c r="B238" s="26" t="s">
        <v>375</v>
      </c>
      <c r="C238" s="10" t="s">
        <v>350</v>
      </c>
      <c r="D238" s="11">
        <v>50</v>
      </c>
    </row>
    <row r="239" spans="1:9" x14ac:dyDescent="0.25">
      <c r="A239" s="9"/>
      <c r="B239" s="23" t="s">
        <v>352</v>
      </c>
      <c r="C239" s="10" t="s">
        <v>351</v>
      </c>
      <c r="D239" s="17">
        <v>52</v>
      </c>
    </row>
    <row r="240" spans="1:9" x14ac:dyDescent="0.25">
      <c r="A240" s="9"/>
      <c r="B240" s="27" t="s">
        <v>349</v>
      </c>
      <c r="C240" s="19" t="s">
        <v>154</v>
      </c>
      <c r="D240" s="11">
        <v>30</v>
      </c>
    </row>
    <row r="241" spans="1:4" x14ac:dyDescent="0.25">
      <c r="A241" s="9"/>
      <c r="B241" s="27"/>
      <c r="C241" s="31" t="s">
        <v>163</v>
      </c>
      <c r="D241" s="11"/>
    </row>
    <row r="242" spans="1:4" ht="31.5" x14ac:dyDescent="0.25">
      <c r="A242" s="9"/>
      <c r="B242" s="9"/>
      <c r="C242" s="10" t="s">
        <v>386</v>
      </c>
      <c r="D242" s="11">
        <v>376</v>
      </c>
    </row>
    <row r="243" spans="1:4" x14ac:dyDescent="0.25">
      <c r="B243" s="9"/>
      <c r="C243" s="10" t="s">
        <v>403</v>
      </c>
      <c r="D243" s="47">
        <v>60</v>
      </c>
    </row>
    <row r="244" spans="1:4" x14ac:dyDescent="0.25">
      <c r="B244" s="9"/>
      <c r="C244" s="10" t="s">
        <v>404</v>
      </c>
      <c r="D244" s="47">
        <v>60</v>
      </c>
    </row>
    <row r="245" spans="1:4" x14ac:dyDescent="0.25">
      <c r="B245" s="9"/>
      <c r="C245" s="10" t="s">
        <v>408</v>
      </c>
      <c r="D245" s="47">
        <v>70</v>
      </c>
    </row>
    <row r="246" spans="1:4" x14ac:dyDescent="0.25">
      <c r="B246" s="9"/>
      <c r="C246" s="13" t="s">
        <v>416</v>
      </c>
      <c r="D246" s="9"/>
    </row>
    <row r="247" spans="1:4" x14ac:dyDescent="0.25">
      <c r="B247" s="9"/>
      <c r="C247" s="10" t="s">
        <v>1075</v>
      </c>
      <c r="D247" s="11">
        <v>150</v>
      </c>
    </row>
    <row r="248" spans="1:4" ht="31.5" x14ac:dyDescent="0.25">
      <c r="B248" s="54" t="s">
        <v>417</v>
      </c>
      <c r="C248" s="54" t="s">
        <v>418</v>
      </c>
      <c r="D248" s="55">
        <f>520+50</f>
        <v>570</v>
      </c>
    </row>
    <row r="249" spans="1:4" ht="47.25" x14ac:dyDescent="0.25">
      <c r="B249" s="54" t="s">
        <v>419</v>
      </c>
      <c r="C249" s="54" t="s">
        <v>420</v>
      </c>
      <c r="D249" s="55">
        <f>380+50</f>
        <v>430</v>
      </c>
    </row>
    <row r="250" spans="1:4" ht="47.25" x14ac:dyDescent="0.25">
      <c r="B250" s="54" t="s">
        <v>421</v>
      </c>
      <c r="C250" s="54" t="s">
        <v>422</v>
      </c>
      <c r="D250" s="55">
        <f>380+50</f>
        <v>430</v>
      </c>
    </row>
    <row r="251" spans="1:4" ht="31.5" x14ac:dyDescent="0.25">
      <c r="B251" s="54" t="s">
        <v>423</v>
      </c>
      <c r="C251" s="54" t="s">
        <v>424</v>
      </c>
      <c r="D251" s="55">
        <f>233+50</f>
        <v>283</v>
      </c>
    </row>
    <row r="252" spans="1:4" ht="31.5" x14ac:dyDescent="0.25">
      <c r="B252" s="54" t="s">
        <v>425</v>
      </c>
      <c r="C252" s="54" t="s">
        <v>426</v>
      </c>
      <c r="D252" s="55">
        <f>720+50</f>
        <v>770</v>
      </c>
    </row>
    <row r="253" spans="1:4" ht="47.25" x14ac:dyDescent="0.25">
      <c r="B253" s="54" t="s">
        <v>427</v>
      </c>
      <c r="C253" s="54" t="s">
        <v>428</v>
      </c>
      <c r="D253" s="55">
        <f>480+50</f>
        <v>530</v>
      </c>
    </row>
    <row r="254" spans="1:4" ht="31.5" x14ac:dyDescent="0.25">
      <c r="B254" s="54" t="s">
        <v>429</v>
      </c>
      <c r="C254" s="54" t="s">
        <v>430</v>
      </c>
      <c r="D254" s="55">
        <f>480+50</f>
        <v>530</v>
      </c>
    </row>
    <row r="255" spans="1:4" ht="47.25" x14ac:dyDescent="0.25">
      <c r="B255" s="54" t="s">
        <v>431</v>
      </c>
      <c r="C255" s="54" t="s">
        <v>432</v>
      </c>
      <c r="D255" s="55">
        <f>480+50</f>
        <v>530</v>
      </c>
    </row>
    <row r="256" spans="1:4" ht="31.5" x14ac:dyDescent="0.25">
      <c r="B256" s="54" t="s">
        <v>433</v>
      </c>
      <c r="C256" s="54" t="s">
        <v>434</v>
      </c>
      <c r="D256" s="55">
        <f>360+50</f>
        <v>410</v>
      </c>
    </row>
    <row r="257" spans="2:4" ht="47.25" x14ac:dyDescent="0.25">
      <c r="B257" s="54" t="s">
        <v>435</v>
      </c>
      <c r="C257" s="54" t="s">
        <v>436</v>
      </c>
      <c r="D257" s="55">
        <f>480+50</f>
        <v>530</v>
      </c>
    </row>
    <row r="258" spans="2:4" ht="47.25" x14ac:dyDescent="0.25">
      <c r="B258" s="54" t="s">
        <v>437</v>
      </c>
      <c r="C258" s="54" t="s">
        <v>438</v>
      </c>
      <c r="D258" s="55">
        <f>444+50</f>
        <v>494</v>
      </c>
    </row>
    <row r="259" spans="2:4" ht="47.25" x14ac:dyDescent="0.25">
      <c r="B259" s="54" t="s">
        <v>439</v>
      </c>
      <c r="C259" s="54" t="s">
        <v>440</v>
      </c>
      <c r="D259" s="55">
        <f>444+50</f>
        <v>494</v>
      </c>
    </row>
    <row r="260" spans="2:4" ht="47.25" x14ac:dyDescent="0.25">
      <c r="B260" s="54" t="s">
        <v>441</v>
      </c>
      <c r="C260" s="54" t="s">
        <v>442</v>
      </c>
      <c r="D260" s="55">
        <f>444+50</f>
        <v>494</v>
      </c>
    </row>
    <row r="261" spans="2:4" ht="31.5" x14ac:dyDescent="0.25">
      <c r="B261" s="54" t="s">
        <v>443</v>
      </c>
      <c r="C261" s="54" t="s">
        <v>444</v>
      </c>
      <c r="D261" s="55">
        <f>150+50</f>
        <v>200</v>
      </c>
    </row>
    <row r="262" spans="2:4" ht="31.5" x14ac:dyDescent="0.25">
      <c r="B262" s="54" t="s">
        <v>445</v>
      </c>
      <c r="C262" s="54" t="s">
        <v>446</v>
      </c>
      <c r="D262" s="55">
        <f>220+50</f>
        <v>270</v>
      </c>
    </row>
    <row r="263" spans="2:4" ht="31.5" x14ac:dyDescent="0.25">
      <c r="B263" s="54" t="s">
        <v>447</v>
      </c>
      <c r="C263" s="54" t="s">
        <v>448</v>
      </c>
      <c r="D263" s="55">
        <f>220+50</f>
        <v>270</v>
      </c>
    </row>
    <row r="264" spans="2:4" ht="31.5" x14ac:dyDescent="0.25">
      <c r="B264" s="54" t="s">
        <v>449</v>
      </c>
      <c r="C264" s="54" t="s">
        <v>450</v>
      </c>
      <c r="D264" s="55">
        <f>156+50</f>
        <v>206</v>
      </c>
    </row>
    <row r="265" spans="2:4" ht="31.5" x14ac:dyDescent="0.25">
      <c r="B265" s="54" t="s">
        <v>451</v>
      </c>
      <c r="C265" s="54" t="s">
        <v>452</v>
      </c>
      <c r="D265" s="55">
        <f>220+50</f>
        <v>270</v>
      </c>
    </row>
    <row r="266" spans="2:4" ht="47.25" x14ac:dyDescent="0.25">
      <c r="B266" s="54" t="s">
        <v>453</v>
      </c>
      <c r="C266" s="54" t="s">
        <v>454</v>
      </c>
      <c r="D266" s="55">
        <f>220+50</f>
        <v>270</v>
      </c>
    </row>
    <row r="267" spans="2:4" ht="47.25" x14ac:dyDescent="0.25">
      <c r="B267" s="54" t="s">
        <v>455</v>
      </c>
      <c r="C267" s="54" t="s">
        <v>456</v>
      </c>
      <c r="D267" s="55">
        <f>220+50</f>
        <v>270</v>
      </c>
    </row>
    <row r="268" spans="2:4" ht="31.5" x14ac:dyDescent="0.25">
      <c r="B268" s="54" t="s">
        <v>457</v>
      </c>
      <c r="C268" s="54" t="s">
        <v>458</v>
      </c>
      <c r="D268" s="55">
        <f>336+50</f>
        <v>386</v>
      </c>
    </row>
    <row r="269" spans="2:4" ht="31.5" x14ac:dyDescent="0.25">
      <c r="B269" s="54" t="s">
        <v>459</v>
      </c>
      <c r="C269" s="54" t="s">
        <v>460</v>
      </c>
      <c r="D269" s="55">
        <f>320+50</f>
        <v>370</v>
      </c>
    </row>
    <row r="270" spans="2:4" ht="31.5" x14ac:dyDescent="0.25">
      <c r="B270" s="54" t="s">
        <v>461</v>
      </c>
      <c r="C270" s="54" t="s">
        <v>462</v>
      </c>
      <c r="D270" s="55">
        <f>320+50</f>
        <v>370</v>
      </c>
    </row>
    <row r="271" spans="2:4" x14ac:dyDescent="0.25">
      <c r="B271" s="54" t="s">
        <v>463</v>
      </c>
      <c r="C271" s="54" t="s">
        <v>464</v>
      </c>
      <c r="D271" s="55">
        <f>320+50</f>
        <v>370</v>
      </c>
    </row>
    <row r="272" spans="2:4" ht="31.5" x14ac:dyDescent="0.25">
      <c r="B272" s="54" t="s">
        <v>465</v>
      </c>
      <c r="C272" s="54" t="s">
        <v>466</v>
      </c>
      <c r="D272" s="55">
        <f>320+50</f>
        <v>370</v>
      </c>
    </row>
    <row r="273" spans="2:4" ht="31.5" x14ac:dyDescent="0.25">
      <c r="B273" s="54" t="s">
        <v>467</v>
      </c>
      <c r="C273" s="54" t="s">
        <v>468</v>
      </c>
      <c r="D273" s="55">
        <f>320+50</f>
        <v>370</v>
      </c>
    </row>
    <row r="274" spans="2:4" x14ac:dyDescent="0.25">
      <c r="B274" s="54" t="s">
        <v>469</v>
      </c>
      <c r="C274" s="54" t="s">
        <v>470</v>
      </c>
      <c r="D274" s="55">
        <f>120+50</f>
        <v>170</v>
      </c>
    </row>
    <row r="275" spans="2:4" x14ac:dyDescent="0.25">
      <c r="B275" s="54" t="s">
        <v>471</v>
      </c>
      <c r="C275" s="54" t="s">
        <v>472</v>
      </c>
      <c r="D275" s="55">
        <f>120+50</f>
        <v>170</v>
      </c>
    </row>
    <row r="276" spans="2:4" x14ac:dyDescent="0.25">
      <c r="B276" s="54" t="s">
        <v>473</v>
      </c>
      <c r="C276" s="54" t="s">
        <v>474</v>
      </c>
      <c r="D276" s="55">
        <f>120+50</f>
        <v>170</v>
      </c>
    </row>
    <row r="277" spans="2:4" s="58" customFormat="1" x14ac:dyDescent="0.25">
      <c r="B277" s="59"/>
      <c r="C277" s="59" t="s">
        <v>1074</v>
      </c>
      <c r="D277" s="60"/>
    </row>
    <row r="278" spans="2:4" x14ac:dyDescent="0.25">
      <c r="B278" s="54"/>
      <c r="C278" s="54" t="s">
        <v>165</v>
      </c>
      <c r="D278" s="55">
        <v>130</v>
      </c>
    </row>
    <row r="279" spans="2:4" x14ac:dyDescent="0.25">
      <c r="B279" s="56" t="s">
        <v>475</v>
      </c>
      <c r="C279" s="56" t="s">
        <v>476</v>
      </c>
      <c r="D279" s="57">
        <f>120+50</f>
        <v>170</v>
      </c>
    </row>
    <row r="280" spans="2:4" ht="31.5" x14ac:dyDescent="0.25">
      <c r="B280" s="56" t="s">
        <v>477</v>
      </c>
      <c r="C280" s="56" t="s">
        <v>478</v>
      </c>
      <c r="D280" s="57">
        <f>150+50</f>
        <v>200</v>
      </c>
    </row>
    <row r="281" spans="2:4" x14ac:dyDescent="0.25">
      <c r="B281" s="56" t="s">
        <v>479</v>
      </c>
      <c r="C281" s="56" t="s">
        <v>480</v>
      </c>
      <c r="D281" s="57">
        <f>350+50</f>
        <v>400</v>
      </c>
    </row>
    <row r="282" spans="2:4" x14ac:dyDescent="0.25">
      <c r="B282" s="56" t="s">
        <v>481</v>
      </c>
      <c r="C282" s="56" t="s">
        <v>482</v>
      </c>
      <c r="D282" s="57">
        <f>470+50</f>
        <v>520</v>
      </c>
    </row>
    <row r="283" spans="2:4" ht="31.5" x14ac:dyDescent="0.25">
      <c r="B283" s="56" t="s">
        <v>483</v>
      </c>
      <c r="C283" s="56" t="s">
        <v>484</v>
      </c>
      <c r="D283" s="57">
        <f>127+50</f>
        <v>177</v>
      </c>
    </row>
    <row r="284" spans="2:4" x14ac:dyDescent="0.25">
      <c r="B284" s="56" t="s">
        <v>485</v>
      </c>
      <c r="C284" s="56" t="s">
        <v>486</v>
      </c>
      <c r="D284" s="57">
        <f>194+50</f>
        <v>244</v>
      </c>
    </row>
    <row r="285" spans="2:4" x14ac:dyDescent="0.25">
      <c r="B285" s="56" t="s">
        <v>487</v>
      </c>
      <c r="C285" s="56" t="s">
        <v>488</v>
      </c>
      <c r="D285" s="57">
        <f>161+50</f>
        <v>211</v>
      </c>
    </row>
    <row r="286" spans="2:4" x14ac:dyDescent="0.25">
      <c r="B286" s="56" t="s">
        <v>489</v>
      </c>
      <c r="C286" s="56" t="s">
        <v>490</v>
      </c>
      <c r="D286" s="57">
        <f>288+50</f>
        <v>338</v>
      </c>
    </row>
    <row r="287" spans="2:4" ht="31.5" x14ac:dyDescent="0.25">
      <c r="B287" s="56" t="s">
        <v>491</v>
      </c>
      <c r="C287" s="56" t="s">
        <v>492</v>
      </c>
      <c r="D287" s="57">
        <f>288+50</f>
        <v>338</v>
      </c>
    </row>
    <row r="288" spans="2:4" ht="31.5" x14ac:dyDescent="0.25">
      <c r="B288" s="56" t="s">
        <v>493</v>
      </c>
      <c r="C288" s="56" t="s">
        <v>494</v>
      </c>
      <c r="D288" s="57">
        <f>212+50</f>
        <v>262</v>
      </c>
    </row>
    <row r="289" spans="2:4" ht="31.5" x14ac:dyDescent="0.25">
      <c r="B289" s="56" t="s">
        <v>355</v>
      </c>
      <c r="C289" s="56" t="s">
        <v>495</v>
      </c>
      <c r="D289" s="57">
        <f>331+50</f>
        <v>381</v>
      </c>
    </row>
    <row r="290" spans="2:4" x14ac:dyDescent="0.25">
      <c r="B290" s="56" t="s">
        <v>496</v>
      </c>
      <c r="C290" s="56" t="s">
        <v>497</v>
      </c>
      <c r="D290" s="57">
        <f>48+50</f>
        <v>98</v>
      </c>
    </row>
    <row r="291" spans="2:4" ht="31.5" x14ac:dyDescent="0.25">
      <c r="B291" s="56" t="s">
        <v>131</v>
      </c>
      <c r="C291" s="56" t="s">
        <v>130</v>
      </c>
      <c r="D291" s="57">
        <f>131+50</f>
        <v>181</v>
      </c>
    </row>
    <row r="292" spans="2:4" x14ac:dyDescent="0.25">
      <c r="B292" s="56" t="s">
        <v>498</v>
      </c>
      <c r="C292" s="56" t="s">
        <v>499</v>
      </c>
      <c r="D292" s="57">
        <f>310+50</f>
        <v>360</v>
      </c>
    </row>
    <row r="293" spans="2:4" x14ac:dyDescent="0.25">
      <c r="B293" s="56" t="s">
        <v>113</v>
      </c>
      <c r="C293" s="56" t="s">
        <v>112</v>
      </c>
      <c r="D293" s="57">
        <f>60+50</f>
        <v>110</v>
      </c>
    </row>
    <row r="294" spans="2:4" x14ac:dyDescent="0.25">
      <c r="B294" s="56" t="s">
        <v>500</v>
      </c>
      <c r="C294" s="56" t="s">
        <v>501</v>
      </c>
      <c r="D294" s="57">
        <f>240+50</f>
        <v>290</v>
      </c>
    </row>
    <row r="295" spans="2:4" ht="31.5" x14ac:dyDescent="0.25">
      <c r="B295" s="56" t="s">
        <v>83</v>
      </c>
      <c r="C295" s="56" t="s">
        <v>82</v>
      </c>
      <c r="D295" s="57">
        <f>120+50</f>
        <v>170</v>
      </c>
    </row>
    <row r="296" spans="2:4" x14ac:dyDescent="0.25">
      <c r="B296" s="56" t="s">
        <v>104</v>
      </c>
      <c r="C296" s="56" t="s">
        <v>105</v>
      </c>
      <c r="D296" s="57">
        <f>60+50</f>
        <v>110</v>
      </c>
    </row>
    <row r="297" spans="2:4" x14ac:dyDescent="0.25">
      <c r="B297" s="56" t="s">
        <v>502</v>
      </c>
      <c r="C297" s="56" t="s">
        <v>503</v>
      </c>
      <c r="D297" s="57">
        <f>360+50</f>
        <v>410</v>
      </c>
    </row>
    <row r="298" spans="2:4" ht="31.5" x14ac:dyDescent="0.25">
      <c r="B298" s="56" t="s">
        <v>504</v>
      </c>
      <c r="C298" s="56" t="s">
        <v>505</v>
      </c>
      <c r="D298" s="57">
        <f>90+50</f>
        <v>140</v>
      </c>
    </row>
    <row r="299" spans="2:4" x14ac:dyDescent="0.25">
      <c r="B299" s="56" t="s">
        <v>506</v>
      </c>
      <c r="C299" s="56" t="s">
        <v>507</v>
      </c>
      <c r="D299" s="57">
        <f>384+50</f>
        <v>434</v>
      </c>
    </row>
    <row r="300" spans="2:4" x14ac:dyDescent="0.25">
      <c r="B300" s="56" t="s">
        <v>508</v>
      </c>
      <c r="C300" s="56" t="s">
        <v>509</v>
      </c>
      <c r="D300" s="57">
        <f>270+50</f>
        <v>320</v>
      </c>
    </row>
    <row r="301" spans="2:4" x14ac:dyDescent="0.25">
      <c r="B301" s="56" t="s">
        <v>510</v>
      </c>
      <c r="C301" s="56" t="s">
        <v>511</v>
      </c>
      <c r="D301" s="57">
        <f>134+50</f>
        <v>184</v>
      </c>
    </row>
    <row r="302" spans="2:4" x14ac:dyDescent="0.25">
      <c r="B302" s="56" t="s">
        <v>512</v>
      </c>
      <c r="C302" s="56" t="s">
        <v>513</v>
      </c>
      <c r="D302" s="57">
        <f>134+50</f>
        <v>184</v>
      </c>
    </row>
    <row r="303" spans="2:4" x14ac:dyDescent="0.25">
      <c r="B303" s="56" t="s">
        <v>514</v>
      </c>
      <c r="C303" s="56" t="s">
        <v>515</v>
      </c>
      <c r="D303" s="57">
        <f>125+50</f>
        <v>175</v>
      </c>
    </row>
    <row r="304" spans="2:4" x14ac:dyDescent="0.25">
      <c r="B304" s="56" t="s">
        <v>516</v>
      </c>
      <c r="C304" s="56" t="s">
        <v>517</v>
      </c>
      <c r="D304" s="57">
        <f>216+50</f>
        <v>266</v>
      </c>
    </row>
    <row r="305" spans="2:4" x14ac:dyDescent="0.25">
      <c r="B305" s="56" t="s">
        <v>518</v>
      </c>
      <c r="C305" s="56" t="s">
        <v>519</v>
      </c>
      <c r="D305" s="57">
        <f>289+50</f>
        <v>339</v>
      </c>
    </row>
    <row r="306" spans="2:4" ht="31.5" x14ac:dyDescent="0.25">
      <c r="B306" s="56" t="s">
        <v>123</v>
      </c>
      <c r="C306" s="56" t="s">
        <v>122</v>
      </c>
      <c r="D306" s="57">
        <f>242+50</f>
        <v>292</v>
      </c>
    </row>
    <row r="307" spans="2:4" ht="31.5" x14ac:dyDescent="0.25">
      <c r="B307" s="56" t="s">
        <v>127</v>
      </c>
      <c r="C307" s="56" t="s">
        <v>126</v>
      </c>
      <c r="D307" s="57">
        <f>222+50</f>
        <v>272</v>
      </c>
    </row>
    <row r="308" spans="2:4" x14ac:dyDescent="0.25">
      <c r="B308" s="56" t="s">
        <v>125</v>
      </c>
      <c r="C308" s="56" t="s">
        <v>124</v>
      </c>
      <c r="D308" s="57">
        <f>204+50</f>
        <v>254</v>
      </c>
    </row>
    <row r="309" spans="2:4" x14ac:dyDescent="0.25">
      <c r="B309" s="56" t="s">
        <v>129</v>
      </c>
      <c r="C309" s="56" t="s">
        <v>128</v>
      </c>
      <c r="D309" s="57">
        <f>257+50</f>
        <v>307</v>
      </c>
    </row>
    <row r="310" spans="2:4" x14ac:dyDescent="0.25">
      <c r="B310" s="56" t="s">
        <v>520</v>
      </c>
      <c r="C310" s="56" t="s">
        <v>521</v>
      </c>
      <c r="D310" s="57">
        <f>299+50</f>
        <v>349</v>
      </c>
    </row>
    <row r="311" spans="2:4" x14ac:dyDescent="0.25">
      <c r="B311" s="56" t="s">
        <v>522</v>
      </c>
      <c r="C311" s="56" t="s">
        <v>523</v>
      </c>
      <c r="D311" s="57">
        <f>434+50</f>
        <v>484</v>
      </c>
    </row>
    <row r="312" spans="2:4" x14ac:dyDescent="0.25">
      <c r="B312" s="56" t="s">
        <v>524</v>
      </c>
      <c r="C312" s="56" t="s">
        <v>525</v>
      </c>
      <c r="D312" s="57">
        <f>511+50</f>
        <v>561</v>
      </c>
    </row>
    <row r="313" spans="2:4" ht="31.5" x14ac:dyDescent="0.25">
      <c r="B313" s="56" t="s">
        <v>526</v>
      </c>
      <c r="C313" s="56" t="s">
        <v>527</v>
      </c>
      <c r="D313" s="57">
        <f>240+50</f>
        <v>290</v>
      </c>
    </row>
    <row r="314" spans="2:4" x14ac:dyDescent="0.25">
      <c r="B314" s="56" t="s">
        <v>528</v>
      </c>
      <c r="C314" s="56" t="s">
        <v>529</v>
      </c>
      <c r="D314" s="57">
        <f>240+50</f>
        <v>290</v>
      </c>
    </row>
    <row r="315" spans="2:4" x14ac:dyDescent="0.25">
      <c r="B315" s="56" t="s">
        <v>530</v>
      </c>
      <c r="C315" s="56" t="s">
        <v>531</v>
      </c>
      <c r="D315" s="57">
        <f>240+50</f>
        <v>290</v>
      </c>
    </row>
    <row r="316" spans="2:4" x14ac:dyDescent="0.25">
      <c r="B316" s="56" t="s">
        <v>532</v>
      </c>
      <c r="C316" s="56" t="s">
        <v>533</v>
      </c>
      <c r="D316" s="57">
        <f>220+50</f>
        <v>270</v>
      </c>
    </row>
    <row r="317" spans="2:4" x14ac:dyDescent="0.25">
      <c r="B317" s="56" t="s">
        <v>534</v>
      </c>
      <c r="C317" s="56" t="s">
        <v>535</v>
      </c>
      <c r="D317" s="57">
        <f>260+50</f>
        <v>310</v>
      </c>
    </row>
    <row r="318" spans="2:4" x14ac:dyDescent="0.25">
      <c r="B318" s="56" t="s">
        <v>536</v>
      </c>
      <c r="C318" s="56" t="s">
        <v>537</v>
      </c>
      <c r="D318" s="57">
        <f>265+50</f>
        <v>315</v>
      </c>
    </row>
    <row r="319" spans="2:4" x14ac:dyDescent="0.25">
      <c r="B319" s="56" t="s">
        <v>538</v>
      </c>
      <c r="C319" s="56" t="s">
        <v>539</v>
      </c>
      <c r="D319" s="57">
        <f>272+50</f>
        <v>322</v>
      </c>
    </row>
    <row r="320" spans="2:4" x14ac:dyDescent="0.25">
      <c r="B320" s="56" t="s">
        <v>540</v>
      </c>
      <c r="C320" s="56" t="s">
        <v>541</v>
      </c>
      <c r="D320" s="57">
        <f>289+50</f>
        <v>339</v>
      </c>
    </row>
    <row r="321" spans="2:4" x14ac:dyDescent="0.25">
      <c r="B321" s="56" t="s">
        <v>542</v>
      </c>
      <c r="C321" s="56" t="s">
        <v>543</v>
      </c>
      <c r="D321" s="57">
        <f>250+50</f>
        <v>300</v>
      </c>
    </row>
    <row r="322" spans="2:4" x14ac:dyDescent="0.25">
      <c r="B322" s="56" t="s">
        <v>544</v>
      </c>
      <c r="C322" s="56" t="s">
        <v>545</v>
      </c>
      <c r="D322" s="57">
        <f>268+50</f>
        <v>318</v>
      </c>
    </row>
    <row r="323" spans="2:4" x14ac:dyDescent="0.25">
      <c r="B323" s="56" t="s">
        <v>546</v>
      </c>
      <c r="C323" s="56" t="s">
        <v>547</v>
      </c>
      <c r="D323" s="57">
        <f>338+50</f>
        <v>388</v>
      </c>
    </row>
    <row r="324" spans="2:4" ht="31.5" x14ac:dyDescent="0.25">
      <c r="B324" s="56" t="s">
        <v>548</v>
      </c>
      <c r="C324" s="56" t="s">
        <v>549</v>
      </c>
      <c r="D324" s="57">
        <f>360+50</f>
        <v>410</v>
      </c>
    </row>
    <row r="325" spans="2:4" x14ac:dyDescent="0.25">
      <c r="B325" s="56" t="s">
        <v>550</v>
      </c>
      <c r="C325" s="56" t="s">
        <v>551</v>
      </c>
      <c r="D325" s="57">
        <f>250+50</f>
        <v>300</v>
      </c>
    </row>
    <row r="326" spans="2:4" x14ac:dyDescent="0.25">
      <c r="B326" s="56" t="s">
        <v>552</v>
      </c>
      <c r="C326" s="56" t="s">
        <v>553</v>
      </c>
      <c r="D326" s="57">
        <f>251+50</f>
        <v>301</v>
      </c>
    </row>
    <row r="327" spans="2:4" x14ac:dyDescent="0.25">
      <c r="B327" s="56" t="s">
        <v>554</v>
      </c>
      <c r="C327" s="56" t="s">
        <v>555</v>
      </c>
      <c r="D327" s="57">
        <f>814+50</f>
        <v>864</v>
      </c>
    </row>
    <row r="328" spans="2:4" x14ac:dyDescent="0.25">
      <c r="B328" s="56" t="s">
        <v>556</v>
      </c>
      <c r="C328" s="56" t="s">
        <v>114</v>
      </c>
      <c r="D328" s="57">
        <f>70+50</f>
        <v>120</v>
      </c>
    </row>
    <row r="329" spans="2:4" ht="31.5" x14ac:dyDescent="0.25">
      <c r="B329" s="56" t="s">
        <v>133</v>
      </c>
      <c r="C329" s="56" t="s">
        <v>132</v>
      </c>
      <c r="D329" s="57">
        <f>212+50</f>
        <v>262</v>
      </c>
    </row>
    <row r="330" spans="2:4" ht="31.5" x14ac:dyDescent="0.25">
      <c r="B330" s="56" t="s">
        <v>557</v>
      </c>
      <c r="C330" s="56" t="s">
        <v>558</v>
      </c>
      <c r="D330" s="57">
        <f>269+50</f>
        <v>319</v>
      </c>
    </row>
    <row r="331" spans="2:4" ht="31.5" x14ac:dyDescent="0.25">
      <c r="B331" s="56" t="s">
        <v>559</v>
      </c>
      <c r="C331" s="56" t="s">
        <v>560</v>
      </c>
      <c r="D331" s="57">
        <f>284+50</f>
        <v>334</v>
      </c>
    </row>
    <row r="332" spans="2:4" x14ac:dyDescent="0.25">
      <c r="B332" s="56" t="s">
        <v>561</v>
      </c>
      <c r="C332" s="56" t="s">
        <v>562</v>
      </c>
      <c r="D332" s="57">
        <f>152+50</f>
        <v>202</v>
      </c>
    </row>
    <row r="333" spans="2:4" x14ac:dyDescent="0.25">
      <c r="B333" s="56" t="s">
        <v>563</v>
      </c>
      <c r="C333" s="56" t="s">
        <v>564</v>
      </c>
      <c r="D333" s="57">
        <f>350+50</f>
        <v>400</v>
      </c>
    </row>
    <row r="334" spans="2:4" x14ac:dyDescent="0.25">
      <c r="B334" s="56" t="s">
        <v>565</v>
      </c>
      <c r="C334" s="56" t="s">
        <v>566</v>
      </c>
      <c r="D334" s="57">
        <f>190+50</f>
        <v>240</v>
      </c>
    </row>
    <row r="335" spans="2:4" x14ac:dyDescent="0.25">
      <c r="B335" s="56" t="s">
        <v>567</v>
      </c>
      <c r="C335" s="56" t="s">
        <v>568</v>
      </c>
      <c r="D335" s="57">
        <f>324+50</f>
        <v>374</v>
      </c>
    </row>
    <row r="336" spans="2:4" x14ac:dyDescent="0.25">
      <c r="B336" s="56" t="s">
        <v>569</v>
      </c>
      <c r="C336" s="56" t="s">
        <v>570</v>
      </c>
      <c r="D336" s="57">
        <f>319+50</f>
        <v>369</v>
      </c>
    </row>
    <row r="337" spans="2:4" ht="31.5" x14ac:dyDescent="0.25">
      <c r="B337" s="56" t="s">
        <v>571</v>
      </c>
      <c r="C337" s="56" t="s">
        <v>572</v>
      </c>
      <c r="D337" s="57">
        <f>310+50</f>
        <v>360</v>
      </c>
    </row>
    <row r="338" spans="2:4" x14ac:dyDescent="0.25">
      <c r="B338" s="56" t="s">
        <v>573</v>
      </c>
      <c r="C338" s="56" t="s">
        <v>574</v>
      </c>
      <c r="D338" s="57">
        <f>217+50</f>
        <v>267</v>
      </c>
    </row>
    <row r="339" spans="2:4" ht="31.5" x14ac:dyDescent="0.25">
      <c r="B339" s="56" t="s">
        <v>575</v>
      </c>
      <c r="C339" s="56" t="s">
        <v>576</v>
      </c>
      <c r="D339" s="57">
        <f>400+50</f>
        <v>450</v>
      </c>
    </row>
    <row r="340" spans="2:4" ht="31.5" x14ac:dyDescent="0.25">
      <c r="B340" s="56" t="s">
        <v>577</v>
      </c>
      <c r="C340" s="56" t="s">
        <v>578</v>
      </c>
      <c r="D340" s="57">
        <f>593+50</f>
        <v>643</v>
      </c>
    </row>
    <row r="341" spans="2:4" ht="31.5" x14ac:dyDescent="0.25">
      <c r="B341" s="56" t="s">
        <v>579</v>
      </c>
      <c r="C341" s="56" t="s">
        <v>580</v>
      </c>
      <c r="D341" s="57">
        <f>400+50</f>
        <v>450</v>
      </c>
    </row>
    <row r="342" spans="2:4" x14ac:dyDescent="0.25">
      <c r="B342" s="56" t="s">
        <v>135</v>
      </c>
      <c r="C342" s="56" t="s">
        <v>134</v>
      </c>
      <c r="D342" s="57">
        <f>400+50</f>
        <v>450</v>
      </c>
    </row>
    <row r="343" spans="2:4" x14ac:dyDescent="0.25">
      <c r="B343" s="56" t="s">
        <v>581</v>
      </c>
      <c r="C343" s="56" t="s">
        <v>582</v>
      </c>
      <c r="D343" s="57">
        <f>360+50</f>
        <v>410</v>
      </c>
    </row>
    <row r="344" spans="2:4" x14ac:dyDescent="0.25">
      <c r="B344" s="56" t="s">
        <v>583</v>
      </c>
      <c r="C344" s="56" t="s">
        <v>584</v>
      </c>
      <c r="D344" s="57">
        <f>96+50</f>
        <v>146</v>
      </c>
    </row>
    <row r="345" spans="2:4" x14ac:dyDescent="0.25">
      <c r="B345" s="56" t="s">
        <v>585</v>
      </c>
      <c r="C345" s="56" t="s">
        <v>586</v>
      </c>
      <c r="D345" s="57">
        <f>290+50</f>
        <v>340</v>
      </c>
    </row>
    <row r="346" spans="2:4" x14ac:dyDescent="0.25">
      <c r="B346" s="56" t="s">
        <v>587</v>
      </c>
      <c r="C346" s="56" t="s">
        <v>588</v>
      </c>
      <c r="D346" s="57">
        <f>1127+50</f>
        <v>1177</v>
      </c>
    </row>
    <row r="347" spans="2:4" x14ac:dyDescent="0.25">
      <c r="B347" s="56" t="s">
        <v>589</v>
      </c>
      <c r="C347" s="56" t="s">
        <v>590</v>
      </c>
      <c r="D347" s="57">
        <f>600+50</f>
        <v>650</v>
      </c>
    </row>
    <row r="348" spans="2:4" x14ac:dyDescent="0.25">
      <c r="B348" s="56" t="s">
        <v>591</v>
      </c>
      <c r="C348" s="56" t="s">
        <v>592</v>
      </c>
      <c r="D348" s="57">
        <f>600+50</f>
        <v>650</v>
      </c>
    </row>
    <row r="349" spans="2:4" ht="31.5" x14ac:dyDescent="0.25">
      <c r="B349" s="56" t="s">
        <v>593</v>
      </c>
      <c r="C349" s="56" t="s">
        <v>594</v>
      </c>
      <c r="D349" s="57">
        <f>400+50</f>
        <v>450</v>
      </c>
    </row>
    <row r="350" spans="2:4" ht="31.5" x14ac:dyDescent="0.25">
      <c r="B350" s="56" t="s">
        <v>595</v>
      </c>
      <c r="C350" s="56" t="s">
        <v>596</v>
      </c>
      <c r="D350" s="57">
        <f>624+50</f>
        <v>674</v>
      </c>
    </row>
    <row r="351" spans="2:4" x14ac:dyDescent="0.25">
      <c r="B351" s="56" t="s">
        <v>597</v>
      </c>
      <c r="C351" s="56" t="s">
        <v>598</v>
      </c>
      <c r="D351" s="57">
        <f>480+50</f>
        <v>530</v>
      </c>
    </row>
    <row r="352" spans="2:4" ht="31.5" x14ac:dyDescent="0.25">
      <c r="B352" s="56" t="s">
        <v>599</v>
      </c>
      <c r="C352" s="56" t="s">
        <v>600</v>
      </c>
      <c r="D352" s="57">
        <f>100+50</f>
        <v>150</v>
      </c>
    </row>
    <row r="353" spans="2:4" x14ac:dyDescent="0.25">
      <c r="B353" s="56" t="s">
        <v>601</v>
      </c>
      <c r="C353" s="56" t="s">
        <v>602</v>
      </c>
      <c r="D353" s="57">
        <f>407+50</f>
        <v>457</v>
      </c>
    </row>
    <row r="354" spans="2:4" x14ac:dyDescent="0.25">
      <c r="B354" s="56" t="s">
        <v>603</v>
      </c>
      <c r="C354" s="56" t="s">
        <v>604</v>
      </c>
      <c r="D354" s="57">
        <f>772+50</f>
        <v>822</v>
      </c>
    </row>
    <row r="355" spans="2:4" x14ac:dyDescent="0.25">
      <c r="B355" s="56" t="s">
        <v>605</v>
      </c>
      <c r="C355" s="56" t="s">
        <v>606</v>
      </c>
      <c r="D355" s="57">
        <f>1573+50</f>
        <v>1623</v>
      </c>
    </row>
    <row r="356" spans="2:4" x14ac:dyDescent="0.25">
      <c r="B356" s="56" t="s">
        <v>607</v>
      </c>
      <c r="C356" s="56" t="s">
        <v>608</v>
      </c>
      <c r="D356" s="57">
        <f>150+50</f>
        <v>200</v>
      </c>
    </row>
    <row r="357" spans="2:4" x14ac:dyDescent="0.25">
      <c r="B357" s="56" t="s">
        <v>609</v>
      </c>
      <c r="C357" s="56" t="s">
        <v>610</v>
      </c>
      <c r="D357" s="57">
        <f>56+50</f>
        <v>106</v>
      </c>
    </row>
    <row r="358" spans="2:4" x14ac:dyDescent="0.25">
      <c r="B358" s="56" t="s">
        <v>611</v>
      </c>
      <c r="C358" s="56" t="s">
        <v>612</v>
      </c>
      <c r="D358" s="57">
        <f>35+50</f>
        <v>85</v>
      </c>
    </row>
    <row r="359" spans="2:4" x14ac:dyDescent="0.25">
      <c r="B359" s="56" t="s">
        <v>613</v>
      </c>
      <c r="C359" s="56" t="s">
        <v>614</v>
      </c>
      <c r="D359" s="57">
        <f>120+50</f>
        <v>170</v>
      </c>
    </row>
    <row r="360" spans="2:4" x14ac:dyDescent="0.25">
      <c r="B360" s="56" t="s">
        <v>615</v>
      </c>
      <c r="C360" s="56" t="s">
        <v>616</v>
      </c>
      <c r="D360" s="57">
        <f>150+50</f>
        <v>200</v>
      </c>
    </row>
    <row r="361" spans="2:4" x14ac:dyDescent="0.25">
      <c r="B361" s="56" t="s">
        <v>617</v>
      </c>
      <c r="C361" s="56" t="s">
        <v>618</v>
      </c>
      <c r="D361" s="57">
        <f>82+50</f>
        <v>132</v>
      </c>
    </row>
    <row r="362" spans="2:4" x14ac:dyDescent="0.25">
      <c r="B362" s="56" t="s">
        <v>619</v>
      </c>
      <c r="C362" s="56" t="s">
        <v>620</v>
      </c>
      <c r="D362" s="57">
        <f>170+50</f>
        <v>220</v>
      </c>
    </row>
    <row r="363" spans="2:4" x14ac:dyDescent="0.25">
      <c r="B363" s="56" t="s">
        <v>621</v>
      </c>
      <c r="C363" s="56" t="s">
        <v>622</v>
      </c>
      <c r="D363" s="57">
        <f>360+50</f>
        <v>410</v>
      </c>
    </row>
    <row r="364" spans="2:4" ht="31.5" x14ac:dyDescent="0.25">
      <c r="B364" s="56" t="s">
        <v>366</v>
      </c>
      <c r="C364" s="56" t="s">
        <v>365</v>
      </c>
      <c r="D364" s="57">
        <f>800+50</f>
        <v>850</v>
      </c>
    </row>
    <row r="365" spans="2:4" x14ac:dyDescent="0.25">
      <c r="B365" s="56" t="s">
        <v>623</v>
      </c>
      <c r="C365" s="56" t="s">
        <v>624</v>
      </c>
      <c r="D365" s="57">
        <f>388+50</f>
        <v>438</v>
      </c>
    </row>
    <row r="366" spans="2:4" x14ac:dyDescent="0.25">
      <c r="B366" s="56" t="s">
        <v>625</v>
      </c>
      <c r="C366" s="56" t="s">
        <v>626</v>
      </c>
      <c r="D366" s="57">
        <f>360+50</f>
        <v>410</v>
      </c>
    </row>
    <row r="367" spans="2:4" x14ac:dyDescent="0.25">
      <c r="B367" s="56" t="s">
        <v>627</v>
      </c>
      <c r="C367" s="56" t="s">
        <v>628</v>
      </c>
      <c r="D367" s="57">
        <f>85+50</f>
        <v>135</v>
      </c>
    </row>
    <row r="368" spans="2:4" x14ac:dyDescent="0.25">
      <c r="B368" s="56" t="s">
        <v>629</v>
      </c>
      <c r="C368" s="56" t="s">
        <v>630</v>
      </c>
      <c r="D368" s="57">
        <f>85+50</f>
        <v>135</v>
      </c>
    </row>
    <row r="369" spans="2:4" x14ac:dyDescent="0.25">
      <c r="B369" s="56" t="s">
        <v>631</v>
      </c>
      <c r="C369" s="56" t="s">
        <v>632</v>
      </c>
      <c r="D369" s="57">
        <f>76+50</f>
        <v>126</v>
      </c>
    </row>
    <row r="370" spans="2:4" x14ac:dyDescent="0.25">
      <c r="B370" s="56" t="s">
        <v>633</v>
      </c>
      <c r="C370" s="56" t="s">
        <v>634</v>
      </c>
      <c r="D370" s="57">
        <f>83+50</f>
        <v>133</v>
      </c>
    </row>
    <row r="371" spans="2:4" ht="31.5" x14ac:dyDescent="0.25">
      <c r="B371" s="56" t="s">
        <v>203</v>
      </c>
      <c r="C371" s="56" t="s">
        <v>202</v>
      </c>
      <c r="D371" s="57">
        <f>83+50</f>
        <v>133</v>
      </c>
    </row>
    <row r="372" spans="2:4" x14ac:dyDescent="0.25">
      <c r="B372" s="56" t="s">
        <v>635</v>
      </c>
      <c r="C372" s="56" t="s">
        <v>636</v>
      </c>
      <c r="D372" s="57">
        <f>84+50</f>
        <v>134</v>
      </c>
    </row>
    <row r="373" spans="2:4" ht="31.5" x14ac:dyDescent="0.25">
      <c r="B373" s="56" t="s">
        <v>637</v>
      </c>
      <c r="C373" s="56" t="s">
        <v>638</v>
      </c>
      <c r="D373" s="57">
        <f>70+50</f>
        <v>120</v>
      </c>
    </row>
    <row r="374" spans="2:4" x14ac:dyDescent="0.25">
      <c r="B374" s="56" t="s">
        <v>639</v>
      </c>
      <c r="C374" s="56" t="s">
        <v>640</v>
      </c>
      <c r="D374" s="57">
        <f>37+50</f>
        <v>87</v>
      </c>
    </row>
    <row r="375" spans="2:4" x14ac:dyDescent="0.25">
      <c r="B375" s="56" t="s">
        <v>641</v>
      </c>
      <c r="C375" s="56" t="s">
        <v>642</v>
      </c>
      <c r="D375" s="57">
        <f>76+50</f>
        <v>126</v>
      </c>
    </row>
    <row r="376" spans="2:4" x14ac:dyDescent="0.25">
      <c r="B376" s="56" t="s">
        <v>643</v>
      </c>
      <c r="C376" s="56" t="s">
        <v>644</v>
      </c>
      <c r="D376" s="57">
        <f>62+50</f>
        <v>112</v>
      </c>
    </row>
    <row r="377" spans="2:4" x14ac:dyDescent="0.25">
      <c r="B377" s="56" t="s">
        <v>645</v>
      </c>
      <c r="C377" s="56" t="s">
        <v>646</v>
      </c>
      <c r="D377" s="57">
        <f>100+50</f>
        <v>150</v>
      </c>
    </row>
    <row r="378" spans="2:4" ht="31.5" x14ac:dyDescent="0.25">
      <c r="B378" s="56" t="s">
        <v>647</v>
      </c>
      <c r="C378" s="56" t="s">
        <v>648</v>
      </c>
      <c r="D378" s="57">
        <f>58+50</f>
        <v>108</v>
      </c>
    </row>
    <row r="379" spans="2:4" x14ac:dyDescent="0.25">
      <c r="B379" s="56" t="s">
        <v>116</v>
      </c>
      <c r="C379" s="56" t="s">
        <v>67</v>
      </c>
      <c r="D379" s="57">
        <f>76+50</f>
        <v>126</v>
      </c>
    </row>
    <row r="380" spans="2:4" x14ac:dyDescent="0.25">
      <c r="B380" s="56" t="s">
        <v>649</v>
      </c>
      <c r="C380" s="56" t="s">
        <v>650</v>
      </c>
      <c r="D380" s="57">
        <f>29+50</f>
        <v>79</v>
      </c>
    </row>
    <row r="381" spans="2:4" x14ac:dyDescent="0.25">
      <c r="B381" s="56" t="s">
        <v>651</v>
      </c>
      <c r="C381" s="56" t="s">
        <v>652</v>
      </c>
      <c r="D381" s="57">
        <f>112+50</f>
        <v>162</v>
      </c>
    </row>
    <row r="382" spans="2:4" x14ac:dyDescent="0.25">
      <c r="B382" s="56" t="s">
        <v>653</v>
      </c>
      <c r="C382" s="56" t="s">
        <v>654</v>
      </c>
      <c r="D382" s="57">
        <f>472+50</f>
        <v>522</v>
      </c>
    </row>
    <row r="383" spans="2:4" x14ac:dyDescent="0.25">
      <c r="B383" s="56" t="s">
        <v>204</v>
      </c>
      <c r="C383" s="56" t="s">
        <v>655</v>
      </c>
      <c r="D383" s="57">
        <f>120+50</f>
        <v>170</v>
      </c>
    </row>
    <row r="384" spans="2:4" ht="31.5" x14ac:dyDescent="0.25">
      <c r="B384" s="56" t="s">
        <v>656</v>
      </c>
      <c r="C384" s="56" t="s">
        <v>657</v>
      </c>
      <c r="D384" s="57">
        <f>360+50</f>
        <v>410</v>
      </c>
    </row>
    <row r="385" spans="2:4" ht="31.5" x14ac:dyDescent="0.25">
      <c r="B385" s="56" t="s">
        <v>658</v>
      </c>
      <c r="C385" s="56" t="s">
        <v>659</v>
      </c>
      <c r="D385" s="57">
        <f>510+50</f>
        <v>560</v>
      </c>
    </row>
    <row r="386" spans="2:4" x14ac:dyDescent="0.25">
      <c r="B386" s="56" t="s">
        <v>660</v>
      </c>
      <c r="C386" s="56" t="s">
        <v>661</v>
      </c>
      <c r="D386" s="57">
        <f>450+50</f>
        <v>500</v>
      </c>
    </row>
    <row r="387" spans="2:4" x14ac:dyDescent="0.25">
      <c r="B387" s="56" t="s">
        <v>662</v>
      </c>
      <c r="C387" s="56" t="s">
        <v>663</v>
      </c>
      <c r="D387" s="57">
        <f>468+50</f>
        <v>518</v>
      </c>
    </row>
    <row r="388" spans="2:4" x14ac:dyDescent="0.25">
      <c r="B388" s="56" t="s">
        <v>664</v>
      </c>
      <c r="C388" s="56" t="s">
        <v>665</v>
      </c>
      <c r="D388" s="57">
        <f>550+50</f>
        <v>600</v>
      </c>
    </row>
    <row r="389" spans="2:4" x14ac:dyDescent="0.25">
      <c r="B389" s="56" t="s">
        <v>367</v>
      </c>
      <c r="C389" s="56" t="s">
        <v>666</v>
      </c>
      <c r="D389" s="57">
        <f>322+50</f>
        <v>372</v>
      </c>
    </row>
    <row r="390" spans="2:4" ht="31.5" x14ac:dyDescent="0.25">
      <c r="B390" s="56" t="s">
        <v>667</v>
      </c>
      <c r="C390" s="56" t="s">
        <v>668</v>
      </c>
      <c r="D390" s="57">
        <f>799+50</f>
        <v>849</v>
      </c>
    </row>
    <row r="391" spans="2:4" ht="31.5" x14ac:dyDescent="0.25">
      <c r="B391" s="56" t="s">
        <v>669</v>
      </c>
      <c r="C391" s="56" t="s">
        <v>670</v>
      </c>
      <c r="D391" s="57">
        <f>424+50</f>
        <v>474</v>
      </c>
    </row>
    <row r="392" spans="2:4" x14ac:dyDescent="0.25">
      <c r="B392" s="56" t="s">
        <v>671</v>
      </c>
      <c r="C392" s="56" t="s">
        <v>672</v>
      </c>
      <c r="D392" s="57">
        <f>240+50</f>
        <v>290</v>
      </c>
    </row>
    <row r="393" spans="2:4" x14ac:dyDescent="0.25">
      <c r="B393" s="56" t="s">
        <v>673</v>
      </c>
      <c r="C393" s="56" t="s">
        <v>674</v>
      </c>
      <c r="D393" s="57">
        <f>444+50</f>
        <v>494</v>
      </c>
    </row>
    <row r="394" spans="2:4" ht="31.5" x14ac:dyDescent="0.25">
      <c r="B394" s="56" t="s">
        <v>675</v>
      </c>
      <c r="C394" s="56" t="s">
        <v>676</v>
      </c>
      <c r="D394" s="57">
        <f>252+50</f>
        <v>302</v>
      </c>
    </row>
    <row r="395" spans="2:4" ht="31.5" x14ac:dyDescent="0.25">
      <c r="B395" s="56" t="s">
        <v>677</v>
      </c>
      <c r="C395" s="56" t="s">
        <v>678</v>
      </c>
      <c r="D395" s="57">
        <f>158+50</f>
        <v>208</v>
      </c>
    </row>
    <row r="396" spans="2:4" x14ac:dyDescent="0.25">
      <c r="B396" s="56" t="s">
        <v>207</v>
      </c>
      <c r="C396" s="56" t="s">
        <v>679</v>
      </c>
      <c r="D396" s="57">
        <f>88+50</f>
        <v>138</v>
      </c>
    </row>
    <row r="397" spans="2:4" ht="31.5" x14ac:dyDescent="0.25">
      <c r="B397" s="56" t="s">
        <v>680</v>
      </c>
      <c r="C397" s="56" t="s">
        <v>681</v>
      </c>
      <c r="D397" s="57">
        <f>144+50</f>
        <v>194</v>
      </c>
    </row>
    <row r="398" spans="2:4" x14ac:dyDescent="0.25">
      <c r="B398" s="56" t="s">
        <v>682</v>
      </c>
      <c r="C398" s="56" t="s">
        <v>683</v>
      </c>
      <c r="D398" s="57">
        <f>152+50</f>
        <v>202</v>
      </c>
    </row>
    <row r="399" spans="2:4" x14ac:dyDescent="0.25">
      <c r="B399" s="56" t="s">
        <v>684</v>
      </c>
      <c r="C399" s="56" t="s">
        <v>685</v>
      </c>
      <c r="D399" s="57">
        <f>203+50</f>
        <v>253</v>
      </c>
    </row>
    <row r="400" spans="2:4" x14ac:dyDescent="0.25">
      <c r="B400" s="56" t="s">
        <v>354</v>
      </c>
      <c r="C400" s="56" t="s">
        <v>353</v>
      </c>
      <c r="D400" s="57">
        <f>100+50</f>
        <v>150</v>
      </c>
    </row>
    <row r="401" spans="2:4" ht="31.5" x14ac:dyDescent="0.25">
      <c r="B401" s="56" t="s">
        <v>364</v>
      </c>
      <c r="C401" s="56" t="s">
        <v>363</v>
      </c>
      <c r="D401" s="57">
        <f>83+50</f>
        <v>133</v>
      </c>
    </row>
    <row r="402" spans="2:4" x14ac:dyDescent="0.25">
      <c r="B402" s="56" t="s">
        <v>686</v>
      </c>
      <c r="C402" s="56" t="s">
        <v>687</v>
      </c>
      <c r="D402" s="57">
        <f>88+50</f>
        <v>138</v>
      </c>
    </row>
    <row r="403" spans="2:4" ht="31.5" x14ac:dyDescent="0.25">
      <c r="B403" s="56" t="s">
        <v>688</v>
      </c>
      <c r="C403" s="56" t="s">
        <v>689</v>
      </c>
      <c r="D403" s="57">
        <f>124+50</f>
        <v>174</v>
      </c>
    </row>
    <row r="404" spans="2:4" ht="31.5" x14ac:dyDescent="0.25">
      <c r="B404" s="56" t="s">
        <v>690</v>
      </c>
      <c r="C404" s="56" t="s">
        <v>691</v>
      </c>
      <c r="D404" s="57">
        <f>380+50</f>
        <v>430</v>
      </c>
    </row>
    <row r="405" spans="2:4" ht="31.5" x14ac:dyDescent="0.25">
      <c r="B405" s="56" t="s">
        <v>692</v>
      </c>
      <c r="C405" s="56" t="s">
        <v>693</v>
      </c>
      <c r="D405" s="57">
        <f>326+50</f>
        <v>376</v>
      </c>
    </row>
    <row r="406" spans="2:4" ht="31.5" x14ac:dyDescent="0.25">
      <c r="B406" s="56" t="s">
        <v>694</v>
      </c>
      <c r="C406" s="56" t="s">
        <v>695</v>
      </c>
      <c r="D406" s="57">
        <f>270+50</f>
        <v>320</v>
      </c>
    </row>
    <row r="407" spans="2:4" ht="31.5" x14ac:dyDescent="0.25">
      <c r="B407" s="56" t="s">
        <v>696</v>
      </c>
      <c r="C407" s="56" t="s">
        <v>697</v>
      </c>
      <c r="D407" s="57">
        <f>251+50</f>
        <v>301</v>
      </c>
    </row>
    <row r="408" spans="2:4" ht="31.5" x14ac:dyDescent="0.25">
      <c r="B408" s="56" t="s">
        <v>698</v>
      </c>
      <c r="C408" s="56" t="s">
        <v>697</v>
      </c>
      <c r="D408" s="57">
        <f>380+50</f>
        <v>430</v>
      </c>
    </row>
    <row r="409" spans="2:4" ht="31.5" x14ac:dyDescent="0.25">
      <c r="B409" s="56" t="s">
        <v>699</v>
      </c>
      <c r="C409" s="56" t="s">
        <v>700</v>
      </c>
      <c r="D409" s="57">
        <f>530+50</f>
        <v>580</v>
      </c>
    </row>
    <row r="410" spans="2:4" ht="31.5" x14ac:dyDescent="0.25">
      <c r="B410" s="56" t="s">
        <v>701</v>
      </c>
      <c r="C410" s="56" t="s">
        <v>702</v>
      </c>
      <c r="D410" s="57">
        <f>1440+50</f>
        <v>1490</v>
      </c>
    </row>
    <row r="411" spans="2:4" x14ac:dyDescent="0.25">
      <c r="B411" s="56" t="s">
        <v>703</v>
      </c>
      <c r="C411" s="56" t="s">
        <v>704</v>
      </c>
      <c r="D411" s="57">
        <f>1400+50</f>
        <v>1450</v>
      </c>
    </row>
    <row r="412" spans="2:4" ht="31.5" x14ac:dyDescent="0.25">
      <c r="B412" s="56" t="s">
        <v>705</v>
      </c>
      <c r="C412" s="56" t="s">
        <v>706</v>
      </c>
      <c r="D412" s="57">
        <f>370+50</f>
        <v>420</v>
      </c>
    </row>
    <row r="413" spans="2:4" ht="31.5" x14ac:dyDescent="0.25">
      <c r="B413" s="56" t="s">
        <v>707</v>
      </c>
      <c r="C413" s="56" t="s">
        <v>708</v>
      </c>
      <c r="D413" s="57">
        <f>1320+50</f>
        <v>1370</v>
      </c>
    </row>
    <row r="414" spans="2:4" ht="31.5" x14ac:dyDescent="0.25">
      <c r="B414" s="56" t="s">
        <v>709</v>
      </c>
      <c r="C414" s="56" t="s">
        <v>710</v>
      </c>
      <c r="D414" s="57">
        <f>270+50</f>
        <v>320</v>
      </c>
    </row>
    <row r="415" spans="2:4" ht="31.5" x14ac:dyDescent="0.25">
      <c r="B415" s="56" t="s">
        <v>711</v>
      </c>
      <c r="C415" s="56" t="s">
        <v>712</v>
      </c>
      <c r="D415" s="57">
        <f>220+50</f>
        <v>270</v>
      </c>
    </row>
    <row r="416" spans="2:4" ht="31.5" x14ac:dyDescent="0.25">
      <c r="B416" s="56" t="s">
        <v>713</v>
      </c>
      <c r="C416" s="56" t="s">
        <v>714</v>
      </c>
      <c r="D416" s="57">
        <f>240+50</f>
        <v>290</v>
      </c>
    </row>
    <row r="417" spans="2:4" ht="31.5" x14ac:dyDescent="0.25">
      <c r="B417" s="56" t="s">
        <v>715</v>
      </c>
      <c r="C417" s="56" t="s">
        <v>716</v>
      </c>
      <c r="D417" s="57">
        <f>179+50</f>
        <v>229</v>
      </c>
    </row>
    <row r="418" spans="2:4" ht="31.5" x14ac:dyDescent="0.25">
      <c r="B418" s="56" t="s">
        <v>717</v>
      </c>
      <c r="C418" s="56" t="s">
        <v>718</v>
      </c>
      <c r="D418" s="57">
        <f>155+50</f>
        <v>205</v>
      </c>
    </row>
    <row r="419" spans="2:4" ht="31.5" x14ac:dyDescent="0.25">
      <c r="B419" s="56" t="s">
        <v>719</v>
      </c>
      <c r="C419" s="56" t="s">
        <v>720</v>
      </c>
      <c r="D419" s="57">
        <f>130+50</f>
        <v>180</v>
      </c>
    </row>
    <row r="420" spans="2:4" ht="31.5" x14ac:dyDescent="0.25">
      <c r="B420" s="56" t="s">
        <v>721</v>
      </c>
      <c r="C420" s="56" t="s">
        <v>722</v>
      </c>
      <c r="D420" s="57">
        <f>340+50</f>
        <v>390</v>
      </c>
    </row>
    <row r="421" spans="2:4" ht="31.5" x14ac:dyDescent="0.25">
      <c r="B421" s="56" t="s">
        <v>723</v>
      </c>
      <c r="C421" s="56" t="s">
        <v>724</v>
      </c>
      <c r="D421" s="57">
        <f>300+50</f>
        <v>350</v>
      </c>
    </row>
    <row r="422" spans="2:4" ht="31.5" x14ac:dyDescent="0.25">
      <c r="B422" s="56" t="s">
        <v>725</v>
      </c>
      <c r="C422" s="56" t="s">
        <v>726</v>
      </c>
      <c r="D422" s="57">
        <f>236+50</f>
        <v>286</v>
      </c>
    </row>
    <row r="423" spans="2:4" ht="31.5" x14ac:dyDescent="0.25">
      <c r="B423" s="56" t="s">
        <v>727</v>
      </c>
      <c r="C423" s="56" t="s">
        <v>728</v>
      </c>
      <c r="D423" s="57">
        <f>150+50</f>
        <v>200</v>
      </c>
    </row>
    <row r="424" spans="2:4" ht="31.5" x14ac:dyDescent="0.25">
      <c r="B424" s="56" t="s">
        <v>729</v>
      </c>
      <c r="C424" s="56" t="s">
        <v>730</v>
      </c>
      <c r="D424" s="57">
        <f>250+50</f>
        <v>300</v>
      </c>
    </row>
    <row r="425" spans="2:4" ht="31.5" x14ac:dyDescent="0.25">
      <c r="B425" s="56" t="s">
        <v>731</v>
      </c>
      <c r="C425" s="56" t="s">
        <v>732</v>
      </c>
      <c r="D425" s="57">
        <f>209+50</f>
        <v>259</v>
      </c>
    </row>
    <row r="426" spans="2:4" ht="31.5" x14ac:dyDescent="0.25">
      <c r="B426" s="56" t="s">
        <v>733</v>
      </c>
      <c r="C426" s="56" t="s">
        <v>734</v>
      </c>
      <c r="D426" s="57">
        <f>150+50</f>
        <v>200</v>
      </c>
    </row>
    <row r="427" spans="2:4" ht="31.5" x14ac:dyDescent="0.25">
      <c r="B427" s="56" t="s">
        <v>735</v>
      </c>
      <c r="C427" s="56" t="s">
        <v>736</v>
      </c>
      <c r="D427" s="57">
        <f>250+50</f>
        <v>300</v>
      </c>
    </row>
    <row r="428" spans="2:4" ht="31.5" x14ac:dyDescent="0.25">
      <c r="B428" s="56" t="s">
        <v>737</v>
      </c>
      <c r="C428" s="56" t="s">
        <v>738</v>
      </c>
      <c r="D428" s="57">
        <f>227+50</f>
        <v>277</v>
      </c>
    </row>
    <row r="429" spans="2:4" ht="31.5" x14ac:dyDescent="0.25">
      <c r="B429" s="56" t="s">
        <v>739</v>
      </c>
      <c r="C429" s="56" t="s">
        <v>740</v>
      </c>
      <c r="D429" s="57">
        <f>230+50</f>
        <v>280</v>
      </c>
    </row>
    <row r="430" spans="2:4" ht="31.5" x14ac:dyDescent="0.25">
      <c r="B430" s="56" t="s">
        <v>741</v>
      </c>
      <c r="C430" s="56" t="s">
        <v>742</v>
      </c>
      <c r="D430" s="57">
        <f>220+50</f>
        <v>270</v>
      </c>
    </row>
    <row r="431" spans="2:4" ht="31.5" x14ac:dyDescent="0.25">
      <c r="B431" s="56" t="s">
        <v>743</v>
      </c>
      <c r="C431" s="56" t="s">
        <v>744</v>
      </c>
      <c r="D431" s="57">
        <f>162+50</f>
        <v>212</v>
      </c>
    </row>
    <row r="432" spans="2:4" ht="31.5" x14ac:dyDescent="0.25">
      <c r="B432" s="56" t="s">
        <v>745</v>
      </c>
      <c r="C432" s="56" t="s">
        <v>746</v>
      </c>
      <c r="D432" s="57">
        <f>179+50</f>
        <v>229</v>
      </c>
    </row>
    <row r="433" spans="2:4" ht="31.5" x14ac:dyDescent="0.25">
      <c r="B433" s="56" t="s">
        <v>747</v>
      </c>
      <c r="C433" s="56" t="s">
        <v>748</v>
      </c>
      <c r="D433" s="57">
        <f>178+50</f>
        <v>228</v>
      </c>
    </row>
    <row r="434" spans="2:4" ht="31.5" x14ac:dyDescent="0.25">
      <c r="B434" s="56" t="s">
        <v>749</v>
      </c>
      <c r="C434" s="56" t="s">
        <v>750</v>
      </c>
      <c r="D434" s="57">
        <f>215+50</f>
        <v>265</v>
      </c>
    </row>
    <row r="435" spans="2:4" ht="31.5" x14ac:dyDescent="0.25">
      <c r="B435" s="56" t="s">
        <v>751</v>
      </c>
      <c r="C435" s="56" t="s">
        <v>752</v>
      </c>
      <c r="D435" s="57">
        <f>190+50</f>
        <v>240</v>
      </c>
    </row>
    <row r="436" spans="2:4" ht="31.5" x14ac:dyDescent="0.25">
      <c r="B436" s="56" t="s">
        <v>753</v>
      </c>
      <c r="C436" s="56" t="s">
        <v>754</v>
      </c>
      <c r="D436" s="57">
        <f>215+50</f>
        <v>265</v>
      </c>
    </row>
    <row r="437" spans="2:4" ht="31.5" x14ac:dyDescent="0.25">
      <c r="B437" s="56" t="s">
        <v>755</v>
      </c>
      <c r="C437" s="56" t="s">
        <v>756</v>
      </c>
      <c r="D437" s="57">
        <f>160+50</f>
        <v>210</v>
      </c>
    </row>
    <row r="438" spans="2:4" ht="31.5" x14ac:dyDescent="0.25">
      <c r="B438" s="56" t="s">
        <v>757</v>
      </c>
      <c r="C438" s="56" t="s">
        <v>758</v>
      </c>
      <c r="D438" s="57">
        <f>176+50</f>
        <v>226</v>
      </c>
    </row>
    <row r="439" spans="2:4" ht="31.5" x14ac:dyDescent="0.25">
      <c r="B439" s="56" t="s">
        <v>759</v>
      </c>
      <c r="C439" s="56" t="s">
        <v>760</v>
      </c>
      <c r="D439" s="57">
        <f>125+50</f>
        <v>175</v>
      </c>
    </row>
    <row r="440" spans="2:4" ht="31.5" x14ac:dyDescent="0.25">
      <c r="B440" s="56" t="s">
        <v>761</v>
      </c>
      <c r="C440" s="56" t="s">
        <v>762</v>
      </c>
      <c r="D440" s="57">
        <f>191+50</f>
        <v>241</v>
      </c>
    </row>
    <row r="441" spans="2:4" ht="31.5" x14ac:dyDescent="0.25">
      <c r="B441" s="56" t="s">
        <v>763</v>
      </c>
      <c r="C441" s="56" t="s">
        <v>764</v>
      </c>
      <c r="D441" s="57">
        <f>191+50</f>
        <v>241</v>
      </c>
    </row>
    <row r="442" spans="2:4" ht="31.5" x14ac:dyDescent="0.25">
      <c r="B442" s="56" t="s">
        <v>765</v>
      </c>
      <c r="C442" s="56" t="s">
        <v>766</v>
      </c>
      <c r="D442" s="57">
        <f>200+50</f>
        <v>250</v>
      </c>
    </row>
    <row r="443" spans="2:4" ht="31.5" x14ac:dyDescent="0.25">
      <c r="B443" s="56" t="s">
        <v>767</v>
      </c>
      <c r="C443" s="56" t="s">
        <v>768</v>
      </c>
      <c r="D443" s="57">
        <f>200+50</f>
        <v>250</v>
      </c>
    </row>
    <row r="444" spans="2:4" ht="31.5" x14ac:dyDescent="0.25">
      <c r="B444" s="56" t="s">
        <v>769</v>
      </c>
      <c r="C444" s="56" t="s">
        <v>770</v>
      </c>
      <c r="D444" s="57">
        <f>202+50</f>
        <v>252</v>
      </c>
    </row>
    <row r="445" spans="2:4" ht="31.5" x14ac:dyDescent="0.25">
      <c r="B445" s="56" t="s">
        <v>771</v>
      </c>
      <c r="C445" s="56" t="s">
        <v>772</v>
      </c>
      <c r="D445" s="57">
        <f>156+50</f>
        <v>206</v>
      </c>
    </row>
    <row r="446" spans="2:4" ht="31.5" x14ac:dyDescent="0.25">
      <c r="B446" s="56" t="s">
        <v>773</v>
      </c>
      <c r="C446" s="56" t="s">
        <v>774</v>
      </c>
      <c r="D446" s="57">
        <f>290+50</f>
        <v>340</v>
      </c>
    </row>
    <row r="447" spans="2:4" ht="31.5" x14ac:dyDescent="0.25">
      <c r="B447" s="56" t="s">
        <v>775</v>
      </c>
      <c r="C447" s="56" t="s">
        <v>776</v>
      </c>
      <c r="D447" s="57">
        <f>190+50</f>
        <v>240</v>
      </c>
    </row>
    <row r="448" spans="2:4" x14ac:dyDescent="0.25">
      <c r="B448" s="56" t="s">
        <v>777</v>
      </c>
      <c r="C448" s="56" t="s">
        <v>778</v>
      </c>
      <c r="D448" s="57">
        <f>292+50</f>
        <v>342</v>
      </c>
    </row>
    <row r="449" spans="2:4" x14ac:dyDescent="0.25">
      <c r="B449" s="56" t="s">
        <v>779</v>
      </c>
      <c r="C449" s="56" t="s">
        <v>780</v>
      </c>
      <c r="D449" s="57">
        <f>250+50</f>
        <v>300</v>
      </c>
    </row>
    <row r="450" spans="2:4" x14ac:dyDescent="0.25">
      <c r="B450" s="56" t="s">
        <v>781</v>
      </c>
      <c r="C450" s="56" t="s">
        <v>782</v>
      </c>
      <c r="D450" s="57">
        <f>260+50</f>
        <v>310</v>
      </c>
    </row>
    <row r="451" spans="2:4" ht="31.5" x14ac:dyDescent="0.25">
      <c r="B451" s="56" t="s">
        <v>783</v>
      </c>
      <c r="C451" s="56" t="s">
        <v>784</v>
      </c>
      <c r="D451" s="57">
        <f>235+50</f>
        <v>285</v>
      </c>
    </row>
    <row r="452" spans="2:4" ht="31.5" x14ac:dyDescent="0.25">
      <c r="B452" s="56" t="s">
        <v>785</v>
      </c>
      <c r="C452" s="56" t="s">
        <v>786</v>
      </c>
      <c r="D452" s="57">
        <f>270+50</f>
        <v>320</v>
      </c>
    </row>
    <row r="453" spans="2:4" ht="31.5" x14ac:dyDescent="0.25">
      <c r="B453" s="56" t="s">
        <v>787</v>
      </c>
      <c r="C453" s="56" t="s">
        <v>788</v>
      </c>
      <c r="D453" s="57">
        <f>220+50</f>
        <v>270</v>
      </c>
    </row>
    <row r="454" spans="2:4" ht="31.5" x14ac:dyDescent="0.25">
      <c r="B454" s="56" t="s">
        <v>789</v>
      </c>
      <c r="C454" s="56" t="s">
        <v>790</v>
      </c>
      <c r="D454" s="57">
        <f>290+50</f>
        <v>340</v>
      </c>
    </row>
    <row r="455" spans="2:4" x14ac:dyDescent="0.25">
      <c r="B455" s="56" t="s">
        <v>791</v>
      </c>
      <c r="C455" s="56" t="s">
        <v>792</v>
      </c>
      <c r="D455" s="57">
        <f>151+50</f>
        <v>201</v>
      </c>
    </row>
    <row r="456" spans="2:4" ht="31.5" x14ac:dyDescent="0.25">
      <c r="B456" s="56" t="s">
        <v>793</v>
      </c>
      <c r="C456" s="56" t="s">
        <v>794</v>
      </c>
      <c r="D456" s="57">
        <f>150+50</f>
        <v>200</v>
      </c>
    </row>
    <row r="457" spans="2:4" x14ac:dyDescent="0.25">
      <c r="B457" s="56" t="s">
        <v>795</v>
      </c>
      <c r="C457" s="56" t="s">
        <v>796</v>
      </c>
      <c r="D457" s="57">
        <f>241+50</f>
        <v>291</v>
      </c>
    </row>
    <row r="458" spans="2:4" x14ac:dyDescent="0.25">
      <c r="B458" s="56" t="s">
        <v>797</v>
      </c>
      <c r="C458" s="56" t="s">
        <v>798</v>
      </c>
      <c r="D458" s="57">
        <f>232+50</f>
        <v>282</v>
      </c>
    </row>
    <row r="459" spans="2:4" x14ac:dyDescent="0.25">
      <c r="B459" s="56" t="s">
        <v>799</v>
      </c>
      <c r="C459" s="56" t="s">
        <v>800</v>
      </c>
      <c r="D459" s="57">
        <f>257+50</f>
        <v>307</v>
      </c>
    </row>
    <row r="460" spans="2:4" ht="31.5" x14ac:dyDescent="0.25">
      <c r="B460" s="56" t="s">
        <v>801</v>
      </c>
      <c r="C460" s="56" t="s">
        <v>802</v>
      </c>
      <c r="D460" s="57">
        <f>220+50</f>
        <v>270</v>
      </c>
    </row>
    <row r="461" spans="2:4" ht="31.5" x14ac:dyDescent="0.25">
      <c r="B461" s="56" t="s">
        <v>803</v>
      </c>
      <c r="C461" s="56" t="s">
        <v>804</v>
      </c>
      <c r="D461" s="57">
        <f>220+50</f>
        <v>270</v>
      </c>
    </row>
    <row r="462" spans="2:4" ht="31.5" x14ac:dyDescent="0.25">
      <c r="B462" s="56" t="s">
        <v>805</v>
      </c>
      <c r="C462" s="56" t="s">
        <v>806</v>
      </c>
      <c r="D462" s="57">
        <f>360+50</f>
        <v>410</v>
      </c>
    </row>
    <row r="463" spans="2:4" ht="31.5" x14ac:dyDescent="0.25">
      <c r="B463" s="56" t="s">
        <v>358</v>
      </c>
      <c r="C463" s="56" t="s">
        <v>807</v>
      </c>
      <c r="D463" s="57">
        <f>144+50</f>
        <v>194</v>
      </c>
    </row>
    <row r="464" spans="2:4" ht="31.5" x14ac:dyDescent="0.25">
      <c r="B464" s="56" t="s">
        <v>808</v>
      </c>
      <c r="C464" s="56" t="s">
        <v>809</v>
      </c>
      <c r="D464" s="57">
        <f>275+50</f>
        <v>325</v>
      </c>
    </row>
    <row r="465" spans="2:4" ht="31.5" x14ac:dyDescent="0.25">
      <c r="B465" s="56" t="s">
        <v>137</v>
      </c>
      <c r="C465" s="56" t="s">
        <v>810</v>
      </c>
      <c r="D465" s="57">
        <f>194+50</f>
        <v>244</v>
      </c>
    </row>
    <row r="466" spans="2:4" x14ac:dyDescent="0.25">
      <c r="B466" s="56" t="s">
        <v>811</v>
      </c>
      <c r="C466" s="56" t="s">
        <v>812</v>
      </c>
      <c r="D466" s="57">
        <f>226+50</f>
        <v>276</v>
      </c>
    </row>
    <row r="467" spans="2:4" ht="31.5" x14ac:dyDescent="0.25">
      <c r="B467" s="56" t="s">
        <v>813</v>
      </c>
      <c r="C467" s="56" t="s">
        <v>814</v>
      </c>
      <c r="D467" s="57">
        <f>220+50</f>
        <v>270</v>
      </c>
    </row>
    <row r="468" spans="2:4" ht="31.5" x14ac:dyDescent="0.25">
      <c r="B468" s="56" t="s">
        <v>815</v>
      </c>
      <c r="C468" s="56" t="s">
        <v>816</v>
      </c>
      <c r="D468" s="57">
        <f>240+50</f>
        <v>290</v>
      </c>
    </row>
    <row r="469" spans="2:4" x14ac:dyDescent="0.25">
      <c r="B469" s="56" t="s">
        <v>817</v>
      </c>
      <c r="C469" s="56" t="s">
        <v>818</v>
      </c>
      <c r="D469" s="57">
        <f>203+50</f>
        <v>253</v>
      </c>
    </row>
    <row r="470" spans="2:4" ht="31.5" x14ac:dyDescent="0.25">
      <c r="B470" s="56" t="s">
        <v>819</v>
      </c>
      <c r="C470" s="56" t="s">
        <v>820</v>
      </c>
      <c r="D470" s="57">
        <f>396+50</f>
        <v>446</v>
      </c>
    </row>
    <row r="471" spans="2:4" ht="31.5" x14ac:dyDescent="0.25">
      <c r="B471" s="56" t="s">
        <v>821</v>
      </c>
      <c r="C471" s="56" t="s">
        <v>822</v>
      </c>
      <c r="D471" s="57">
        <f>300+50</f>
        <v>350</v>
      </c>
    </row>
    <row r="472" spans="2:4" ht="31.5" x14ac:dyDescent="0.25">
      <c r="B472" s="56" t="s">
        <v>823</v>
      </c>
      <c r="C472" s="56" t="s">
        <v>824</v>
      </c>
      <c r="D472" s="57">
        <f>296+50</f>
        <v>346</v>
      </c>
    </row>
    <row r="473" spans="2:4" ht="31.5" x14ac:dyDescent="0.25">
      <c r="B473" s="56" t="s">
        <v>825</v>
      </c>
      <c r="C473" s="56" t="s">
        <v>826</v>
      </c>
      <c r="D473" s="57">
        <f>169+50</f>
        <v>219</v>
      </c>
    </row>
    <row r="474" spans="2:4" ht="31.5" x14ac:dyDescent="0.25">
      <c r="B474" s="56" t="s">
        <v>827</v>
      </c>
      <c r="C474" s="56" t="s">
        <v>828</v>
      </c>
      <c r="D474" s="57">
        <f>125+50</f>
        <v>175</v>
      </c>
    </row>
    <row r="475" spans="2:4" x14ac:dyDescent="0.25">
      <c r="B475" s="56" t="s">
        <v>142</v>
      </c>
      <c r="C475" s="56" t="s">
        <v>141</v>
      </c>
      <c r="D475" s="57">
        <f>100+50</f>
        <v>150</v>
      </c>
    </row>
    <row r="476" spans="2:4" x14ac:dyDescent="0.25">
      <c r="B476" s="56" t="s">
        <v>829</v>
      </c>
      <c r="C476" s="56" t="s">
        <v>830</v>
      </c>
      <c r="D476" s="57">
        <f>600+50</f>
        <v>650</v>
      </c>
    </row>
    <row r="477" spans="2:4" ht="31.5" x14ac:dyDescent="0.25">
      <c r="B477" s="56" t="s">
        <v>831</v>
      </c>
      <c r="C477" s="56" t="s">
        <v>832</v>
      </c>
      <c r="D477" s="57">
        <f>522+50</f>
        <v>572</v>
      </c>
    </row>
    <row r="478" spans="2:4" ht="31.5" x14ac:dyDescent="0.25">
      <c r="B478" s="56" t="s">
        <v>833</v>
      </c>
      <c r="C478" s="56" t="s">
        <v>834</v>
      </c>
      <c r="D478" s="57">
        <f>330+50</f>
        <v>380</v>
      </c>
    </row>
    <row r="479" spans="2:4" ht="31.5" x14ac:dyDescent="0.25">
      <c r="B479" s="56" t="s">
        <v>835</v>
      </c>
      <c r="C479" s="56" t="s">
        <v>836</v>
      </c>
      <c r="D479" s="57">
        <f>150+50</f>
        <v>200</v>
      </c>
    </row>
    <row r="480" spans="2:4" ht="31.5" x14ac:dyDescent="0.25">
      <c r="B480" s="56" t="s">
        <v>837</v>
      </c>
      <c r="C480" s="56" t="s">
        <v>838</v>
      </c>
      <c r="D480" s="57">
        <f>325+50</f>
        <v>375</v>
      </c>
    </row>
    <row r="481" spans="2:4" ht="31.5" x14ac:dyDescent="0.25">
      <c r="B481" s="56" t="s">
        <v>839</v>
      </c>
      <c r="C481" s="56" t="s">
        <v>840</v>
      </c>
      <c r="D481" s="57">
        <f>270+50</f>
        <v>320</v>
      </c>
    </row>
    <row r="482" spans="2:4" ht="31.5" x14ac:dyDescent="0.25">
      <c r="B482" s="56" t="s">
        <v>841</v>
      </c>
      <c r="C482" s="56" t="s">
        <v>842</v>
      </c>
      <c r="D482" s="57">
        <f>298+50</f>
        <v>348</v>
      </c>
    </row>
    <row r="483" spans="2:4" ht="31.5" x14ac:dyDescent="0.25">
      <c r="B483" s="56" t="s">
        <v>843</v>
      </c>
      <c r="C483" s="56" t="s">
        <v>844</v>
      </c>
      <c r="D483" s="57">
        <f>270+50</f>
        <v>320</v>
      </c>
    </row>
    <row r="484" spans="2:4" ht="31.5" x14ac:dyDescent="0.25">
      <c r="B484" s="56" t="s">
        <v>845</v>
      </c>
      <c r="C484" s="56" t="s">
        <v>846</v>
      </c>
      <c r="D484" s="57">
        <f>270+50</f>
        <v>320</v>
      </c>
    </row>
    <row r="485" spans="2:4" ht="31.5" x14ac:dyDescent="0.25">
      <c r="B485" s="56" t="s">
        <v>847</v>
      </c>
      <c r="C485" s="56" t="s">
        <v>848</v>
      </c>
      <c r="D485" s="57">
        <f>500+50</f>
        <v>550</v>
      </c>
    </row>
    <row r="486" spans="2:4" ht="31.5" x14ac:dyDescent="0.25">
      <c r="B486" s="56" t="s">
        <v>849</v>
      </c>
      <c r="C486" s="56" t="s">
        <v>850</v>
      </c>
      <c r="D486" s="57">
        <f>270+50</f>
        <v>320</v>
      </c>
    </row>
    <row r="487" spans="2:4" ht="31.5" x14ac:dyDescent="0.25">
      <c r="B487" s="56" t="s">
        <v>851</v>
      </c>
      <c r="C487" s="56" t="s">
        <v>852</v>
      </c>
      <c r="D487" s="57">
        <f>270+50</f>
        <v>320</v>
      </c>
    </row>
    <row r="488" spans="2:4" ht="31.5" x14ac:dyDescent="0.25">
      <c r="B488" s="56" t="s">
        <v>145</v>
      </c>
      <c r="C488" s="56" t="s">
        <v>144</v>
      </c>
      <c r="D488" s="57">
        <f>280+50</f>
        <v>330</v>
      </c>
    </row>
    <row r="489" spans="2:4" x14ac:dyDescent="0.25">
      <c r="B489" s="56" t="s">
        <v>853</v>
      </c>
      <c r="C489" s="56" t="s">
        <v>854</v>
      </c>
      <c r="D489" s="57">
        <f>252+50</f>
        <v>302</v>
      </c>
    </row>
    <row r="490" spans="2:4" x14ac:dyDescent="0.25">
      <c r="B490" s="56" t="s">
        <v>855</v>
      </c>
      <c r="C490" s="56" t="s">
        <v>856</v>
      </c>
      <c r="D490" s="57">
        <f>158+50</f>
        <v>208</v>
      </c>
    </row>
    <row r="491" spans="2:4" x14ac:dyDescent="0.25">
      <c r="B491" s="56" t="s">
        <v>857</v>
      </c>
      <c r="C491" s="56" t="s">
        <v>858</v>
      </c>
      <c r="D491" s="57">
        <f>120+50</f>
        <v>170</v>
      </c>
    </row>
    <row r="492" spans="2:4" x14ac:dyDescent="0.25">
      <c r="B492" s="56" t="s">
        <v>859</v>
      </c>
      <c r="C492" s="56" t="s">
        <v>860</v>
      </c>
      <c r="D492" s="57">
        <f>110+50</f>
        <v>160</v>
      </c>
    </row>
    <row r="493" spans="2:4" x14ac:dyDescent="0.25">
      <c r="B493" s="56" t="s">
        <v>861</v>
      </c>
      <c r="C493" s="56" t="s">
        <v>862</v>
      </c>
      <c r="D493" s="57">
        <f>900+50</f>
        <v>950</v>
      </c>
    </row>
    <row r="494" spans="2:4" ht="47.25" x14ac:dyDescent="0.25">
      <c r="B494" s="56" t="s">
        <v>863</v>
      </c>
      <c r="C494" s="56" t="s">
        <v>864</v>
      </c>
      <c r="D494" s="57">
        <f>360+50</f>
        <v>410</v>
      </c>
    </row>
    <row r="495" spans="2:4" x14ac:dyDescent="0.25">
      <c r="B495" s="56" t="s">
        <v>865</v>
      </c>
      <c r="C495" s="56" t="s">
        <v>866</v>
      </c>
      <c r="D495" s="57">
        <f>212+50</f>
        <v>262</v>
      </c>
    </row>
    <row r="496" spans="2:4" ht="31.5" x14ac:dyDescent="0.25">
      <c r="B496" s="56" t="s">
        <v>867</v>
      </c>
      <c r="C496" s="56" t="s">
        <v>868</v>
      </c>
      <c r="D496" s="57">
        <f>605+50</f>
        <v>655</v>
      </c>
    </row>
    <row r="497" spans="2:4" ht="31.5" x14ac:dyDescent="0.25">
      <c r="B497" s="56" t="s">
        <v>869</v>
      </c>
      <c r="C497" s="56" t="s">
        <v>870</v>
      </c>
      <c r="D497" s="57">
        <f>175+50</f>
        <v>225</v>
      </c>
    </row>
    <row r="498" spans="2:4" ht="31.5" x14ac:dyDescent="0.25">
      <c r="B498" s="56" t="s">
        <v>871</v>
      </c>
      <c r="C498" s="56" t="s">
        <v>872</v>
      </c>
      <c r="D498" s="57">
        <f>125+50</f>
        <v>175</v>
      </c>
    </row>
    <row r="499" spans="2:4" ht="31.5" x14ac:dyDescent="0.25">
      <c r="B499" s="56" t="s">
        <v>873</v>
      </c>
      <c r="C499" s="56" t="s">
        <v>874</v>
      </c>
      <c r="D499" s="57">
        <f>294+50</f>
        <v>344</v>
      </c>
    </row>
    <row r="500" spans="2:4" ht="31.5" x14ac:dyDescent="0.25">
      <c r="B500" s="56" t="s">
        <v>875</v>
      </c>
      <c r="C500" s="56" t="s">
        <v>876</v>
      </c>
      <c r="D500" s="57">
        <f>220+50</f>
        <v>270</v>
      </c>
    </row>
    <row r="501" spans="2:4" x14ac:dyDescent="0.25">
      <c r="B501" s="56" t="s">
        <v>877</v>
      </c>
      <c r="C501" s="56" t="s">
        <v>878</v>
      </c>
      <c r="D501" s="57">
        <f>211+50</f>
        <v>261</v>
      </c>
    </row>
    <row r="502" spans="2:4" ht="31.5" x14ac:dyDescent="0.25">
      <c r="B502" s="56" t="s">
        <v>879</v>
      </c>
      <c r="C502" s="56" t="s">
        <v>880</v>
      </c>
      <c r="D502" s="57">
        <f>295+50</f>
        <v>345</v>
      </c>
    </row>
    <row r="503" spans="2:4" x14ac:dyDescent="0.25">
      <c r="B503" s="56" t="s">
        <v>85</v>
      </c>
      <c r="C503" s="56" t="s">
        <v>84</v>
      </c>
      <c r="D503" s="57">
        <f>56+50</f>
        <v>106</v>
      </c>
    </row>
    <row r="504" spans="2:4" x14ac:dyDescent="0.25">
      <c r="B504" s="56" t="s">
        <v>86</v>
      </c>
      <c r="C504" s="56" t="s">
        <v>87</v>
      </c>
      <c r="D504" s="57">
        <f>56+50</f>
        <v>106</v>
      </c>
    </row>
    <row r="505" spans="2:4" x14ac:dyDescent="0.25">
      <c r="B505" s="56" t="s">
        <v>881</v>
      </c>
      <c r="C505" s="56" t="s">
        <v>882</v>
      </c>
      <c r="D505" s="57">
        <f>107+50</f>
        <v>157</v>
      </c>
    </row>
    <row r="506" spans="2:4" ht="31.5" x14ac:dyDescent="0.25">
      <c r="B506" s="56" t="s">
        <v>883</v>
      </c>
      <c r="C506" s="56" t="s">
        <v>884</v>
      </c>
      <c r="D506" s="57">
        <f>180+50</f>
        <v>230</v>
      </c>
    </row>
    <row r="507" spans="2:4" x14ac:dyDescent="0.25">
      <c r="B507" s="56" t="s">
        <v>73</v>
      </c>
      <c r="C507" s="56" t="s">
        <v>72</v>
      </c>
      <c r="D507" s="57">
        <f>56+50</f>
        <v>106</v>
      </c>
    </row>
    <row r="508" spans="2:4" x14ac:dyDescent="0.25">
      <c r="B508" s="56" t="s">
        <v>75</v>
      </c>
      <c r="C508" s="56" t="s">
        <v>74</v>
      </c>
      <c r="D508" s="57">
        <f>56+50</f>
        <v>106</v>
      </c>
    </row>
    <row r="509" spans="2:4" x14ac:dyDescent="0.25">
      <c r="B509" s="56" t="s">
        <v>77</v>
      </c>
      <c r="C509" s="56" t="s">
        <v>76</v>
      </c>
      <c r="D509" s="57">
        <f>56+50</f>
        <v>106</v>
      </c>
    </row>
    <row r="510" spans="2:4" x14ac:dyDescent="0.25">
      <c r="B510" s="56" t="s">
        <v>79</v>
      </c>
      <c r="C510" s="56" t="s">
        <v>78</v>
      </c>
      <c r="D510" s="57">
        <f>56+50</f>
        <v>106</v>
      </c>
    </row>
    <row r="511" spans="2:4" ht="31.5" x14ac:dyDescent="0.25">
      <c r="B511" s="56" t="s">
        <v>80</v>
      </c>
      <c r="C511" s="56" t="s">
        <v>81</v>
      </c>
      <c r="D511" s="57">
        <f>56+50</f>
        <v>106</v>
      </c>
    </row>
    <row r="512" spans="2:4" x14ac:dyDescent="0.25">
      <c r="B512" s="56" t="s">
        <v>69</v>
      </c>
      <c r="C512" s="56" t="s">
        <v>885</v>
      </c>
      <c r="D512" s="57">
        <f>60+50</f>
        <v>110</v>
      </c>
    </row>
    <row r="513" spans="2:4" ht="31.5" x14ac:dyDescent="0.25">
      <c r="B513" s="56" t="s">
        <v>886</v>
      </c>
      <c r="C513" s="56" t="s">
        <v>887</v>
      </c>
      <c r="D513" s="57">
        <f>206+50</f>
        <v>256</v>
      </c>
    </row>
    <row r="514" spans="2:4" x14ac:dyDescent="0.25">
      <c r="B514" s="56" t="s">
        <v>88</v>
      </c>
      <c r="C514" s="56" t="s">
        <v>89</v>
      </c>
      <c r="D514" s="57">
        <f>56+50</f>
        <v>106</v>
      </c>
    </row>
    <row r="515" spans="2:4" x14ac:dyDescent="0.25">
      <c r="B515" s="56" t="s">
        <v>71</v>
      </c>
      <c r="C515" s="56" t="s">
        <v>70</v>
      </c>
      <c r="D515" s="57">
        <f>60+50</f>
        <v>110</v>
      </c>
    </row>
    <row r="516" spans="2:4" x14ac:dyDescent="0.25">
      <c r="B516" s="56" t="s">
        <v>888</v>
      </c>
      <c r="C516" s="56" t="s">
        <v>889</v>
      </c>
      <c r="D516" s="57">
        <f>200+50</f>
        <v>250</v>
      </c>
    </row>
    <row r="517" spans="2:4" ht="31.5" x14ac:dyDescent="0.25">
      <c r="B517" s="56" t="s">
        <v>361</v>
      </c>
      <c r="C517" s="56" t="s">
        <v>890</v>
      </c>
      <c r="D517" s="57">
        <f>116+50</f>
        <v>166</v>
      </c>
    </row>
    <row r="518" spans="2:4" x14ac:dyDescent="0.25">
      <c r="B518" s="56" t="s">
        <v>891</v>
      </c>
      <c r="C518" s="56" t="s">
        <v>892</v>
      </c>
      <c r="D518" s="57">
        <f>103+50</f>
        <v>153</v>
      </c>
    </row>
    <row r="519" spans="2:4" x14ac:dyDescent="0.25">
      <c r="B519" s="56" t="s">
        <v>91</v>
      </c>
      <c r="C519" s="56" t="s">
        <v>90</v>
      </c>
      <c r="D519" s="57">
        <f>88+50</f>
        <v>138</v>
      </c>
    </row>
    <row r="520" spans="2:4" x14ac:dyDescent="0.25">
      <c r="B520" s="56" t="s">
        <v>93</v>
      </c>
      <c r="C520" s="56" t="s">
        <v>92</v>
      </c>
      <c r="D520" s="57">
        <f>88+50</f>
        <v>138</v>
      </c>
    </row>
    <row r="521" spans="2:4" x14ac:dyDescent="0.25">
      <c r="B521" s="56" t="s">
        <v>94</v>
      </c>
      <c r="C521" s="56" t="s">
        <v>95</v>
      </c>
      <c r="D521" s="57">
        <f>65+50</f>
        <v>115</v>
      </c>
    </row>
    <row r="522" spans="2:4" x14ac:dyDescent="0.25">
      <c r="B522" s="56" t="s">
        <v>96</v>
      </c>
      <c r="C522" s="56" t="s">
        <v>97</v>
      </c>
      <c r="D522" s="57">
        <f>56+50</f>
        <v>106</v>
      </c>
    </row>
    <row r="523" spans="2:4" x14ac:dyDescent="0.25">
      <c r="B523" s="56" t="s">
        <v>893</v>
      </c>
      <c r="C523" s="56" t="s">
        <v>894</v>
      </c>
      <c r="D523" s="57">
        <f>76+50</f>
        <v>126</v>
      </c>
    </row>
    <row r="524" spans="2:4" x14ac:dyDescent="0.25">
      <c r="B524" s="56" t="s">
        <v>895</v>
      </c>
      <c r="C524" s="56" t="s">
        <v>896</v>
      </c>
      <c r="D524" s="57">
        <f>72+50</f>
        <v>122</v>
      </c>
    </row>
    <row r="525" spans="2:4" x14ac:dyDescent="0.25">
      <c r="B525" s="56" t="s">
        <v>98</v>
      </c>
      <c r="C525" s="56" t="s">
        <v>897</v>
      </c>
      <c r="D525" s="57">
        <f>56+50</f>
        <v>106</v>
      </c>
    </row>
    <row r="526" spans="2:4" x14ac:dyDescent="0.25">
      <c r="B526" s="56" t="s">
        <v>100</v>
      </c>
      <c r="C526" s="56" t="s">
        <v>898</v>
      </c>
      <c r="D526" s="57">
        <f>50+50</f>
        <v>100</v>
      </c>
    </row>
    <row r="527" spans="2:4" x14ac:dyDescent="0.25">
      <c r="B527" s="56" t="s">
        <v>102</v>
      </c>
      <c r="C527" s="56" t="s">
        <v>899</v>
      </c>
      <c r="D527" s="57">
        <f>80+50</f>
        <v>130</v>
      </c>
    </row>
    <row r="528" spans="2:4" x14ac:dyDescent="0.25">
      <c r="B528" s="56" t="s">
        <v>106</v>
      </c>
      <c r="C528" s="56" t="s">
        <v>107</v>
      </c>
      <c r="D528" s="57">
        <f>80+50</f>
        <v>130</v>
      </c>
    </row>
    <row r="529" spans="2:4" x14ac:dyDescent="0.25">
      <c r="B529" s="56" t="s">
        <v>108</v>
      </c>
      <c r="C529" s="56" t="s">
        <v>109</v>
      </c>
      <c r="D529" s="57">
        <f>56+50</f>
        <v>106</v>
      </c>
    </row>
    <row r="530" spans="2:4" x14ac:dyDescent="0.25">
      <c r="B530" s="56" t="s">
        <v>900</v>
      </c>
      <c r="C530" s="56" t="s">
        <v>901</v>
      </c>
      <c r="D530" s="57">
        <f>187+50</f>
        <v>237</v>
      </c>
    </row>
    <row r="531" spans="2:4" x14ac:dyDescent="0.25">
      <c r="B531" s="56" t="s">
        <v>902</v>
      </c>
      <c r="C531" s="56" t="s">
        <v>903</v>
      </c>
      <c r="D531" s="57">
        <f>600+50</f>
        <v>650</v>
      </c>
    </row>
    <row r="532" spans="2:4" x14ac:dyDescent="0.25">
      <c r="B532" s="56" t="s">
        <v>110</v>
      </c>
      <c r="C532" s="56" t="s">
        <v>111</v>
      </c>
      <c r="D532" s="57">
        <f>100+50</f>
        <v>150</v>
      </c>
    </row>
    <row r="533" spans="2:4" x14ac:dyDescent="0.25">
      <c r="B533" s="56" t="s">
        <v>121</v>
      </c>
      <c r="C533" s="56" t="s">
        <v>120</v>
      </c>
      <c r="D533" s="57">
        <f>251+50</f>
        <v>301</v>
      </c>
    </row>
    <row r="534" spans="2:4" x14ac:dyDescent="0.25">
      <c r="B534" s="56" t="s">
        <v>360</v>
      </c>
      <c r="C534" s="56" t="s">
        <v>359</v>
      </c>
      <c r="D534" s="57">
        <f>350+50</f>
        <v>400</v>
      </c>
    </row>
    <row r="535" spans="2:4" x14ac:dyDescent="0.25">
      <c r="B535" s="56" t="s">
        <v>904</v>
      </c>
      <c r="C535" s="56" t="s">
        <v>905</v>
      </c>
      <c r="D535" s="57">
        <f>600+50</f>
        <v>650</v>
      </c>
    </row>
    <row r="536" spans="2:4" x14ac:dyDescent="0.25">
      <c r="B536" s="56" t="s">
        <v>906</v>
      </c>
      <c r="C536" s="56" t="s">
        <v>907</v>
      </c>
      <c r="D536" s="57">
        <f>396+50</f>
        <v>446</v>
      </c>
    </row>
    <row r="537" spans="2:4" x14ac:dyDescent="0.25">
      <c r="B537" s="56" t="s">
        <v>908</v>
      </c>
      <c r="C537" s="56" t="s">
        <v>909</v>
      </c>
      <c r="D537" s="57">
        <f>95+50</f>
        <v>145</v>
      </c>
    </row>
    <row r="538" spans="2:4" x14ac:dyDescent="0.25">
      <c r="B538" s="56" t="s">
        <v>910</v>
      </c>
      <c r="C538" s="56" t="s">
        <v>911</v>
      </c>
      <c r="D538" s="57">
        <f>148+50</f>
        <v>198</v>
      </c>
    </row>
    <row r="539" spans="2:4" ht="31.5" x14ac:dyDescent="0.25">
      <c r="B539" s="56" t="s">
        <v>912</v>
      </c>
      <c r="C539" s="56" t="s">
        <v>913</v>
      </c>
      <c r="D539" s="57">
        <f>120+50</f>
        <v>170</v>
      </c>
    </row>
    <row r="540" spans="2:4" x14ac:dyDescent="0.25">
      <c r="B540" s="56" t="s">
        <v>914</v>
      </c>
      <c r="C540" s="56" t="s">
        <v>915</v>
      </c>
      <c r="D540" s="57">
        <f>185+50</f>
        <v>235</v>
      </c>
    </row>
    <row r="541" spans="2:4" x14ac:dyDescent="0.25">
      <c r="B541" s="56" t="s">
        <v>916</v>
      </c>
      <c r="C541" s="56" t="s">
        <v>917</v>
      </c>
      <c r="D541" s="57">
        <f>185+50</f>
        <v>235</v>
      </c>
    </row>
    <row r="542" spans="2:4" x14ac:dyDescent="0.25">
      <c r="B542" s="56" t="s">
        <v>918</v>
      </c>
      <c r="C542" s="56" t="s">
        <v>919</v>
      </c>
      <c r="D542" s="57">
        <f>185+50</f>
        <v>235</v>
      </c>
    </row>
    <row r="543" spans="2:4" x14ac:dyDescent="0.25">
      <c r="B543" s="56" t="s">
        <v>920</v>
      </c>
      <c r="C543" s="56" t="s">
        <v>921</v>
      </c>
      <c r="D543" s="57">
        <f>97+50</f>
        <v>147</v>
      </c>
    </row>
    <row r="544" spans="2:4" x14ac:dyDescent="0.25">
      <c r="B544" s="56" t="s">
        <v>922</v>
      </c>
      <c r="C544" s="56" t="s">
        <v>923</v>
      </c>
      <c r="D544" s="57">
        <f>56+50</f>
        <v>106</v>
      </c>
    </row>
    <row r="545" spans="2:4" x14ac:dyDescent="0.25">
      <c r="B545" s="56" t="s">
        <v>924</v>
      </c>
      <c r="C545" s="56" t="s">
        <v>925</v>
      </c>
      <c r="D545" s="57">
        <f>113+50</f>
        <v>163</v>
      </c>
    </row>
    <row r="546" spans="2:4" x14ac:dyDescent="0.25">
      <c r="B546" s="56" t="s">
        <v>926</v>
      </c>
      <c r="C546" s="56" t="s">
        <v>927</v>
      </c>
      <c r="D546" s="57">
        <f>56+50</f>
        <v>106</v>
      </c>
    </row>
    <row r="547" spans="2:4" x14ac:dyDescent="0.25">
      <c r="B547" s="56" t="s">
        <v>928</v>
      </c>
      <c r="C547" s="56" t="s">
        <v>929</v>
      </c>
      <c r="D547" s="57">
        <f>110+50</f>
        <v>160</v>
      </c>
    </row>
    <row r="548" spans="2:4" x14ac:dyDescent="0.25">
      <c r="B548" s="56" t="s">
        <v>930</v>
      </c>
      <c r="C548" s="56" t="s">
        <v>931</v>
      </c>
      <c r="D548" s="57">
        <f>46+50</f>
        <v>96</v>
      </c>
    </row>
    <row r="549" spans="2:4" x14ac:dyDescent="0.25">
      <c r="B549" s="56" t="s">
        <v>932</v>
      </c>
      <c r="C549" s="56" t="s">
        <v>933</v>
      </c>
      <c r="D549" s="57">
        <f>50+50</f>
        <v>100</v>
      </c>
    </row>
    <row r="550" spans="2:4" x14ac:dyDescent="0.25">
      <c r="B550" s="56" t="s">
        <v>934</v>
      </c>
      <c r="C550" s="56" t="s">
        <v>935</v>
      </c>
      <c r="D550" s="57">
        <f>44+50</f>
        <v>94</v>
      </c>
    </row>
    <row r="551" spans="2:4" x14ac:dyDescent="0.25">
      <c r="B551" s="56" t="s">
        <v>936</v>
      </c>
      <c r="C551" s="56" t="s">
        <v>937</v>
      </c>
      <c r="D551" s="57">
        <f>82+50</f>
        <v>132</v>
      </c>
    </row>
    <row r="552" spans="2:4" x14ac:dyDescent="0.25">
      <c r="B552" s="56" t="s">
        <v>938</v>
      </c>
      <c r="C552" s="56" t="s">
        <v>939</v>
      </c>
      <c r="D552" s="57">
        <f>54+50</f>
        <v>104</v>
      </c>
    </row>
    <row r="553" spans="2:4" x14ac:dyDescent="0.25">
      <c r="B553" s="56" t="s">
        <v>940</v>
      </c>
      <c r="C553" s="56" t="s">
        <v>941</v>
      </c>
      <c r="D553" s="57">
        <f>56+50</f>
        <v>106</v>
      </c>
    </row>
    <row r="554" spans="2:4" x14ac:dyDescent="0.25">
      <c r="B554" s="56" t="s">
        <v>199</v>
      </c>
      <c r="C554" s="56" t="s">
        <v>198</v>
      </c>
      <c r="D554" s="57">
        <f>138+50</f>
        <v>188</v>
      </c>
    </row>
    <row r="555" spans="2:4" x14ac:dyDescent="0.25">
      <c r="B555" s="56" t="s">
        <v>200</v>
      </c>
      <c r="C555" s="56" t="s">
        <v>201</v>
      </c>
      <c r="D555" s="57">
        <f>169+50</f>
        <v>219</v>
      </c>
    </row>
    <row r="556" spans="2:4" x14ac:dyDescent="0.25">
      <c r="B556" s="56" t="s">
        <v>942</v>
      </c>
      <c r="C556" s="56" t="s">
        <v>943</v>
      </c>
      <c r="D556" s="57">
        <f>53+50</f>
        <v>103</v>
      </c>
    </row>
    <row r="557" spans="2:4" x14ac:dyDescent="0.25">
      <c r="B557" s="56" t="s">
        <v>944</v>
      </c>
      <c r="C557" s="56" t="s">
        <v>945</v>
      </c>
      <c r="D557" s="57">
        <f>84+50</f>
        <v>134</v>
      </c>
    </row>
    <row r="558" spans="2:4" x14ac:dyDescent="0.25">
      <c r="B558" s="56" t="s">
        <v>117</v>
      </c>
      <c r="C558" s="56" t="s">
        <v>118</v>
      </c>
      <c r="D558" s="57">
        <f>128+50</f>
        <v>178</v>
      </c>
    </row>
    <row r="559" spans="2:4" ht="31.5" x14ac:dyDescent="0.25">
      <c r="B559" s="56" t="s">
        <v>946</v>
      </c>
      <c r="C559" s="56" t="s">
        <v>947</v>
      </c>
      <c r="D559" s="57">
        <f>121+50</f>
        <v>171</v>
      </c>
    </row>
    <row r="560" spans="2:4" ht="31.5" x14ac:dyDescent="0.25">
      <c r="B560" s="56" t="s">
        <v>369</v>
      </c>
      <c r="C560" s="56" t="s">
        <v>948</v>
      </c>
      <c r="D560" s="57">
        <f>125+50</f>
        <v>175</v>
      </c>
    </row>
    <row r="561" spans="2:4" ht="31.5" x14ac:dyDescent="0.25">
      <c r="B561" s="56" t="s">
        <v>949</v>
      </c>
      <c r="C561" s="56" t="s">
        <v>950</v>
      </c>
      <c r="D561" s="57">
        <f>150+50</f>
        <v>200</v>
      </c>
    </row>
    <row r="562" spans="2:4" ht="31.5" x14ac:dyDescent="0.25">
      <c r="B562" s="56" t="s">
        <v>951</v>
      </c>
      <c r="C562" s="56" t="s">
        <v>952</v>
      </c>
      <c r="D562" s="57">
        <f>125+50</f>
        <v>175</v>
      </c>
    </row>
    <row r="563" spans="2:4" ht="31.5" x14ac:dyDescent="0.25">
      <c r="B563" s="56" t="s">
        <v>953</v>
      </c>
      <c r="C563" s="56" t="s">
        <v>954</v>
      </c>
      <c r="D563" s="57">
        <f>200+50</f>
        <v>250</v>
      </c>
    </row>
    <row r="564" spans="2:4" ht="31.5" x14ac:dyDescent="0.25">
      <c r="B564" s="56" t="s">
        <v>955</v>
      </c>
      <c r="C564" s="56" t="s">
        <v>956</v>
      </c>
      <c r="D564" s="57">
        <f>226+50</f>
        <v>276</v>
      </c>
    </row>
    <row r="565" spans="2:4" ht="31.5" x14ac:dyDescent="0.25">
      <c r="B565" s="56" t="s">
        <v>957</v>
      </c>
      <c r="C565" s="56" t="s">
        <v>958</v>
      </c>
      <c r="D565" s="57">
        <f>234+50</f>
        <v>284</v>
      </c>
    </row>
    <row r="566" spans="2:4" ht="31.5" x14ac:dyDescent="0.25">
      <c r="B566" s="56" t="s">
        <v>959</v>
      </c>
      <c r="C566" s="56" t="s">
        <v>960</v>
      </c>
      <c r="D566" s="57">
        <f>226+50</f>
        <v>276</v>
      </c>
    </row>
    <row r="567" spans="2:4" ht="31.5" x14ac:dyDescent="0.25">
      <c r="B567" s="56" t="s">
        <v>961</v>
      </c>
      <c r="C567" s="56" t="s">
        <v>962</v>
      </c>
      <c r="D567" s="57">
        <f>138+50</f>
        <v>188</v>
      </c>
    </row>
    <row r="568" spans="2:4" ht="31.5" x14ac:dyDescent="0.25">
      <c r="B568" s="56" t="s">
        <v>140</v>
      </c>
      <c r="C568" s="56" t="s">
        <v>139</v>
      </c>
      <c r="D568" s="57">
        <f>113+50</f>
        <v>163</v>
      </c>
    </row>
    <row r="569" spans="2:4" ht="31.5" x14ac:dyDescent="0.25">
      <c r="B569" s="56" t="s">
        <v>963</v>
      </c>
      <c r="C569" s="56" t="s">
        <v>964</v>
      </c>
      <c r="D569" s="57">
        <f>88+50</f>
        <v>138</v>
      </c>
    </row>
    <row r="570" spans="2:4" ht="31.5" x14ac:dyDescent="0.25">
      <c r="B570" s="56" t="s">
        <v>965</v>
      </c>
      <c r="C570" s="56" t="s">
        <v>966</v>
      </c>
      <c r="D570" s="57">
        <f>88+50</f>
        <v>138</v>
      </c>
    </row>
    <row r="571" spans="2:4" x14ac:dyDescent="0.25">
      <c r="B571" s="56" t="s">
        <v>967</v>
      </c>
      <c r="C571" s="56" t="s">
        <v>968</v>
      </c>
      <c r="D571" s="57">
        <f>130+50</f>
        <v>180</v>
      </c>
    </row>
    <row r="572" spans="2:4" x14ac:dyDescent="0.25">
      <c r="B572" s="56" t="s">
        <v>969</v>
      </c>
      <c r="C572" s="56" t="s">
        <v>970</v>
      </c>
      <c r="D572" s="57">
        <f>140+50</f>
        <v>190</v>
      </c>
    </row>
    <row r="573" spans="2:4" x14ac:dyDescent="0.25">
      <c r="B573" s="56" t="s">
        <v>971</v>
      </c>
      <c r="C573" s="56" t="s">
        <v>972</v>
      </c>
      <c r="D573" s="57">
        <f>398+50</f>
        <v>448</v>
      </c>
    </row>
    <row r="574" spans="2:4" x14ac:dyDescent="0.25">
      <c r="B574" s="56" t="s">
        <v>143</v>
      </c>
      <c r="C574" s="56" t="s">
        <v>973</v>
      </c>
      <c r="D574" s="57">
        <f>130+50</f>
        <v>180</v>
      </c>
    </row>
    <row r="575" spans="2:4" ht="31.5" x14ac:dyDescent="0.25">
      <c r="B575" s="56" t="s">
        <v>974</v>
      </c>
      <c r="C575" s="56" t="s">
        <v>975</v>
      </c>
      <c r="D575" s="57">
        <f>421+50</f>
        <v>471</v>
      </c>
    </row>
    <row r="576" spans="2:4" ht="31.5" x14ac:dyDescent="0.25">
      <c r="B576" s="56" t="s">
        <v>976</v>
      </c>
      <c r="C576" s="56" t="s">
        <v>977</v>
      </c>
      <c r="D576" s="57">
        <f>132+50</f>
        <v>182</v>
      </c>
    </row>
    <row r="577" spans="2:4" ht="31.5" x14ac:dyDescent="0.25">
      <c r="B577" s="56" t="s">
        <v>978</v>
      </c>
      <c r="C577" s="56" t="s">
        <v>979</v>
      </c>
      <c r="D577" s="57">
        <f>179+50</f>
        <v>229</v>
      </c>
    </row>
    <row r="578" spans="2:4" ht="31.5" x14ac:dyDescent="0.25">
      <c r="B578" s="56" t="s">
        <v>980</v>
      </c>
      <c r="C578" s="56" t="s">
        <v>981</v>
      </c>
      <c r="D578" s="57">
        <f>180+50</f>
        <v>230</v>
      </c>
    </row>
    <row r="579" spans="2:4" ht="31.5" x14ac:dyDescent="0.25">
      <c r="B579" s="56" t="s">
        <v>982</v>
      </c>
      <c r="C579" s="56" t="s">
        <v>983</v>
      </c>
      <c r="D579" s="57">
        <f>187+50</f>
        <v>237</v>
      </c>
    </row>
    <row r="580" spans="2:4" ht="31.5" x14ac:dyDescent="0.25">
      <c r="B580" s="56" t="s">
        <v>984</v>
      </c>
      <c r="C580" s="56" t="s">
        <v>985</v>
      </c>
      <c r="D580" s="57">
        <f>250+50</f>
        <v>300</v>
      </c>
    </row>
    <row r="581" spans="2:4" x14ac:dyDescent="0.25">
      <c r="B581" s="56" t="s">
        <v>986</v>
      </c>
      <c r="C581" s="56" t="s">
        <v>987</v>
      </c>
      <c r="D581" s="57">
        <f>350+50</f>
        <v>400</v>
      </c>
    </row>
    <row r="582" spans="2:4" x14ac:dyDescent="0.25">
      <c r="B582" s="56" t="s">
        <v>988</v>
      </c>
      <c r="C582" s="56" t="s">
        <v>989</v>
      </c>
      <c r="D582" s="57">
        <f>106+50</f>
        <v>156</v>
      </c>
    </row>
    <row r="583" spans="2:4" x14ac:dyDescent="0.25">
      <c r="B583" s="56" t="s">
        <v>990</v>
      </c>
      <c r="C583" s="56" t="s">
        <v>476</v>
      </c>
      <c r="D583" s="57">
        <f>149+50</f>
        <v>199</v>
      </c>
    </row>
    <row r="584" spans="2:4" ht="31.5" x14ac:dyDescent="0.25">
      <c r="B584" s="56" t="s">
        <v>991</v>
      </c>
      <c r="C584" s="56" t="s">
        <v>992</v>
      </c>
      <c r="D584" s="57">
        <f>128+50</f>
        <v>178</v>
      </c>
    </row>
    <row r="585" spans="2:4" x14ac:dyDescent="0.25">
      <c r="B585" s="56" t="s">
        <v>993</v>
      </c>
      <c r="C585" s="56" t="s">
        <v>994</v>
      </c>
      <c r="D585" s="57">
        <f>76+50</f>
        <v>126</v>
      </c>
    </row>
    <row r="586" spans="2:4" x14ac:dyDescent="0.25">
      <c r="B586" s="56" t="s">
        <v>995</v>
      </c>
      <c r="C586" s="56" t="s">
        <v>996</v>
      </c>
      <c r="D586" s="57">
        <f>360+50</f>
        <v>410</v>
      </c>
    </row>
    <row r="587" spans="2:4" x14ac:dyDescent="0.25">
      <c r="B587" s="56" t="s">
        <v>997</v>
      </c>
      <c r="C587" s="56" t="s">
        <v>998</v>
      </c>
      <c r="D587" s="57">
        <f>85+50</f>
        <v>135</v>
      </c>
    </row>
    <row r="588" spans="2:4" ht="31.5" x14ac:dyDescent="0.25">
      <c r="B588" s="56" t="s">
        <v>999</v>
      </c>
      <c r="C588" s="56" t="s">
        <v>1000</v>
      </c>
      <c r="D588" s="57">
        <f>90+50</f>
        <v>140</v>
      </c>
    </row>
    <row r="589" spans="2:4" ht="31.5" x14ac:dyDescent="0.25">
      <c r="B589" s="56" t="s">
        <v>1001</v>
      </c>
      <c r="C589" s="56" t="s">
        <v>1002</v>
      </c>
      <c r="D589" s="57">
        <f>100+50</f>
        <v>150</v>
      </c>
    </row>
    <row r="590" spans="2:4" ht="31.5" x14ac:dyDescent="0.25">
      <c r="B590" s="56" t="s">
        <v>1003</v>
      </c>
      <c r="C590" s="56" t="s">
        <v>1004</v>
      </c>
      <c r="D590" s="57">
        <f>220+50</f>
        <v>270</v>
      </c>
    </row>
    <row r="591" spans="2:4" ht="31.5" x14ac:dyDescent="0.25">
      <c r="B591" s="56" t="s">
        <v>1005</v>
      </c>
      <c r="C591" s="56" t="s">
        <v>1006</v>
      </c>
      <c r="D591" s="57">
        <f>212+50</f>
        <v>262</v>
      </c>
    </row>
    <row r="592" spans="2:4" ht="31.5" x14ac:dyDescent="0.25">
      <c r="B592" s="56" t="s">
        <v>1007</v>
      </c>
      <c r="C592" s="56" t="s">
        <v>1008</v>
      </c>
      <c r="D592" s="57">
        <f>262+50</f>
        <v>312</v>
      </c>
    </row>
    <row r="593" spans="2:4" ht="47.25" x14ac:dyDescent="0.25">
      <c r="B593" s="56" t="s">
        <v>1009</v>
      </c>
      <c r="C593" s="56" t="s">
        <v>1010</v>
      </c>
      <c r="D593" s="57">
        <f>480+50</f>
        <v>530</v>
      </c>
    </row>
    <row r="594" spans="2:4" ht="31.5" x14ac:dyDescent="0.25">
      <c r="B594" s="56" t="s">
        <v>1011</v>
      </c>
      <c r="C594" s="56" t="s">
        <v>1012</v>
      </c>
      <c r="D594" s="57">
        <f>360+50</f>
        <v>410</v>
      </c>
    </row>
    <row r="595" spans="2:4" ht="31.5" x14ac:dyDescent="0.25">
      <c r="B595" s="56" t="s">
        <v>1013</v>
      </c>
      <c r="C595" s="56" t="s">
        <v>1014</v>
      </c>
      <c r="D595" s="57">
        <f>380+50</f>
        <v>430</v>
      </c>
    </row>
    <row r="596" spans="2:4" ht="31.5" x14ac:dyDescent="0.25">
      <c r="B596" s="56" t="s">
        <v>1015</v>
      </c>
      <c r="C596" s="56" t="s">
        <v>1016</v>
      </c>
      <c r="D596" s="57">
        <f>450+50</f>
        <v>500</v>
      </c>
    </row>
    <row r="597" spans="2:4" x14ac:dyDescent="0.25">
      <c r="B597" s="56" t="s">
        <v>1017</v>
      </c>
      <c r="C597" s="56" t="s">
        <v>1018</v>
      </c>
      <c r="D597" s="57">
        <f>190+50</f>
        <v>240</v>
      </c>
    </row>
    <row r="598" spans="2:4" ht="31.5" x14ac:dyDescent="0.25">
      <c r="B598" s="56" t="s">
        <v>1019</v>
      </c>
      <c r="C598" s="56" t="s">
        <v>1020</v>
      </c>
      <c r="D598" s="57">
        <f>226+50</f>
        <v>276</v>
      </c>
    </row>
    <row r="599" spans="2:4" ht="31.5" x14ac:dyDescent="0.25">
      <c r="B599" s="56" t="s">
        <v>1021</v>
      </c>
      <c r="C599" s="56" t="s">
        <v>1022</v>
      </c>
      <c r="D599" s="57">
        <f>226+50</f>
        <v>276</v>
      </c>
    </row>
    <row r="600" spans="2:4" ht="47.25" x14ac:dyDescent="0.25">
      <c r="B600" s="56" t="s">
        <v>1023</v>
      </c>
      <c r="C600" s="56" t="s">
        <v>1024</v>
      </c>
      <c r="D600" s="57">
        <f>995+50</f>
        <v>1045</v>
      </c>
    </row>
    <row r="601" spans="2:4" ht="31.5" x14ac:dyDescent="0.25">
      <c r="B601" s="56" t="s">
        <v>1025</v>
      </c>
      <c r="C601" s="56" t="s">
        <v>1026</v>
      </c>
      <c r="D601" s="57">
        <f>56+50</f>
        <v>106</v>
      </c>
    </row>
    <row r="602" spans="2:4" ht="31.5" x14ac:dyDescent="0.25">
      <c r="B602" s="56" t="s">
        <v>1027</v>
      </c>
      <c r="C602" s="56" t="s">
        <v>1028</v>
      </c>
      <c r="D602" s="57">
        <f>56+50</f>
        <v>106</v>
      </c>
    </row>
    <row r="603" spans="2:4" x14ac:dyDescent="0.25">
      <c r="B603" s="56" t="s">
        <v>1029</v>
      </c>
      <c r="C603" s="56" t="s">
        <v>1030</v>
      </c>
      <c r="D603" s="57">
        <f>100+50</f>
        <v>150</v>
      </c>
    </row>
    <row r="604" spans="2:4" x14ac:dyDescent="0.25">
      <c r="B604" s="56" t="s">
        <v>1031</v>
      </c>
      <c r="C604" s="56" t="s">
        <v>1032</v>
      </c>
      <c r="D604" s="57">
        <f>56+50</f>
        <v>106</v>
      </c>
    </row>
    <row r="605" spans="2:4" x14ac:dyDescent="0.25">
      <c r="B605" s="56" t="s">
        <v>1033</v>
      </c>
      <c r="C605" s="56" t="s">
        <v>1034</v>
      </c>
      <c r="D605" s="57">
        <f>100+50</f>
        <v>150</v>
      </c>
    </row>
    <row r="606" spans="2:4" ht="31.5" x14ac:dyDescent="0.25">
      <c r="B606" s="56" t="s">
        <v>1035</v>
      </c>
      <c r="C606" s="56" t="s">
        <v>1036</v>
      </c>
      <c r="D606" s="57">
        <f>100+50</f>
        <v>150</v>
      </c>
    </row>
    <row r="607" spans="2:4" x14ac:dyDescent="0.25">
      <c r="B607" s="56" t="s">
        <v>1037</v>
      </c>
      <c r="C607" s="56" t="s">
        <v>1038</v>
      </c>
      <c r="D607" s="57">
        <f>60+50</f>
        <v>110</v>
      </c>
    </row>
    <row r="608" spans="2:4" ht="31.5" x14ac:dyDescent="0.25">
      <c r="B608" s="56" t="s">
        <v>1039</v>
      </c>
      <c r="C608" s="56" t="s">
        <v>1040</v>
      </c>
      <c r="D608" s="57">
        <f>200+50</f>
        <v>250</v>
      </c>
    </row>
    <row r="609" spans="2:4" ht="31.5" x14ac:dyDescent="0.25">
      <c r="B609" s="56" t="s">
        <v>1041</v>
      </c>
      <c r="C609" s="56" t="s">
        <v>1042</v>
      </c>
      <c r="D609" s="57">
        <f>83+50</f>
        <v>133</v>
      </c>
    </row>
    <row r="610" spans="2:4" x14ac:dyDescent="0.25">
      <c r="B610" s="56" t="s">
        <v>1043</v>
      </c>
      <c r="C610" s="56" t="s">
        <v>1044</v>
      </c>
      <c r="D610" s="57">
        <f>56+50</f>
        <v>106</v>
      </c>
    </row>
    <row r="611" spans="2:4" x14ac:dyDescent="0.25">
      <c r="B611" s="56" t="s">
        <v>1045</v>
      </c>
      <c r="C611" s="56" t="s">
        <v>1046</v>
      </c>
      <c r="D611" s="57">
        <f>60+50</f>
        <v>110</v>
      </c>
    </row>
    <row r="612" spans="2:4" x14ac:dyDescent="0.25">
      <c r="B612" s="56" t="s">
        <v>1047</v>
      </c>
      <c r="C612" s="56" t="s">
        <v>1048</v>
      </c>
      <c r="D612" s="57">
        <f>210+50</f>
        <v>260</v>
      </c>
    </row>
    <row r="613" spans="2:4" x14ac:dyDescent="0.25">
      <c r="B613" s="56" t="s">
        <v>1049</v>
      </c>
      <c r="C613" s="56" t="s">
        <v>1050</v>
      </c>
      <c r="D613" s="57">
        <f>650+50</f>
        <v>700</v>
      </c>
    </row>
    <row r="614" spans="2:4" x14ac:dyDescent="0.25">
      <c r="B614" s="56" t="s">
        <v>1051</v>
      </c>
      <c r="C614" s="56" t="s">
        <v>1052</v>
      </c>
      <c r="D614" s="57">
        <f>850+50</f>
        <v>900</v>
      </c>
    </row>
    <row r="615" spans="2:4" x14ac:dyDescent="0.25">
      <c r="B615" s="56" t="s">
        <v>1053</v>
      </c>
      <c r="C615" s="56" t="s">
        <v>1054</v>
      </c>
      <c r="D615" s="57">
        <f>240+50</f>
        <v>290</v>
      </c>
    </row>
    <row r="616" spans="2:4" x14ac:dyDescent="0.25">
      <c r="B616" s="56" t="s">
        <v>1055</v>
      </c>
      <c r="C616" s="56" t="s">
        <v>1056</v>
      </c>
      <c r="D616" s="57">
        <f>190+50</f>
        <v>240</v>
      </c>
    </row>
    <row r="617" spans="2:4" x14ac:dyDescent="0.25">
      <c r="B617" s="56" t="s">
        <v>1057</v>
      </c>
      <c r="C617" s="56" t="s">
        <v>1058</v>
      </c>
      <c r="D617" s="57">
        <f>430+50</f>
        <v>480</v>
      </c>
    </row>
    <row r="618" spans="2:4" ht="31.5" x14ac:dyDescent="0.25">
      <c r="B618" s="56" t="s">
        <v>1059</v>
      </c>
      <c r="C618" s="56" t="s">
        <v>1014</v>
      </c>
      <c r="D618" s="57">
        <f>380+50</f>
        <v>430</v>
      </c>
    </row>
    <row r="619" spans="2:4" ht="31.5" x14ac:dyDescent="0.25">
      <c r="B619" s="56" t="s">
        <v>1060</v>
      </c>
      <c r="C619" s="56" t="s">
        <v>1061</v>
      </c>
      <c r="D619" s="57">
        <f>360+50</f>
        <v>410</v>
      </c>
    </row>
    <row r="620" spans="2:4" x14ac:dyDescent="0.25">
      <c r="B620" s="56" t="s">
        <v>1062</v>
      </c>
      <c r="C620" s="56" t="s">
        <v>1063</v>
      </c>
      <c r="D620" s="57">
        <f>670+50</f>
        <v>720</v>
      </c>
    </row>
    <row r="621" spans="2:4" x14ac:dyDescent="0.25">
      <c r="B621" s="56" t="s">
        <v>1064</v>
      </c>
      <c r="C621" s="56" t="s">
        <v>1065</v>
      </c>
      <c r="D621" s="57">
        <f>1150+50</f>
        <v>1200</v>
      </c>
    </row>
    <row r="622" spans="2:4" ht="31.5" x14ac:dyDescent="0.25">
      <c r="B622" s="56" t="s">
        <v>1066</v>
      </c>
      <c r="C622" s="56" t="s">
        <v>1067</v>
      </c>
      <c r="D622" s="57">
        <f>500+50</f>
        <v>550</v>
      </c>
    </row>
    <row r="623" spans="2:4" x14ac:dyDescent="0.25">
      <c r="B623" s="56" t="s">
        <v>1068</v>
      </c>
      <c r="C623" s="56" t="s">
        <v>1069</v>
      </c>
      <c r="D623" s="57">
        <f>800+50</f>
        <v>850</v>
      </c>
    </row>
    <row r="624" spans="2:4" x14ac:dyDescent="0.25">
      <c r="B624" s="56" t="s">
        <v>1070</v>
      </c>
      <c r="C624" s="56" t="s">
        <v>1071</v>
      </c>
      <c r="D624" s="57">
        <f>900+50</f>
        <v>950</v>
      </c>
    </row>
    <row r="625" spans="2:4" x14ac:dyDescent="0.25">
      <c r="B625" s="56" t="s">
        <v>1072</v>
      </c>
      <c r="C625" s="56" t="s">
        <v>1073</v>
      </c>
      <c r="D625" s="57">
        <f>1200+50</f>
        <v>1250</v>
      </c>
    </row>
  </sheetData>
  <mergeCells count="5">
    <mergeCell ref="A1:D1"/>
    <mergeCell ref="A2:D2"/>
    <mergeCell ref="A3:D3"/>
    <mergeCell ref="A4:D4"/>
    <mergeCell ref="A5:D5"/>
  </mergeCells>
  <hyperlinks>
    <hyperlink ref="B238" r:id="rId1" display="https://zdravmedinform.ru/nomenclatura-meditcinskikh-uslug/a02.26.009.html"/>
    <hyperlink ref="B8" r:id="rId2" display="https://zdravmedinform.ru/nomenclatura-meditcinskikh-uslug/b01.045.002.html"/>
    <hyperlink ref="B9" r:id="rId3" display="https://zdravmedinform.ru/nomenclatura-meditcinskikh-uslug/b01.045.002.html"/>
    <hyperlink ref="B10" r:id="rId4" display="https://zdravmedinform.ru/nomenclatura-meditcinskikh-uslug/b01.045.002.html"/>
    <hyperlink ref="B13" r:id="rId5" display="https://zdravmedinform.ru/nomenclatura-meditcinskikh-uslug/b01.045.002.html"/>
    <hyperlink ref="B25" r:id="rId6" display="https://zdravmedinform.ru/nomenclatura-meditcinskikh-uslug/b01.045.002.html"/>
    <hyperlink ref="B24" r:id="rId7" display="https://zdravmedinform.ru/nomenclatura-meditcinskikh-uslug/b01.045.002.html"/>
    <hyperlink ref="B27" r:id="rId8" display="https://zdravmedinform.ru/nomenclatura-meditcinskikh-uslug/b01.045.002.html"/>
    <hyperlink ref="B21" r:id="rId9" display="https://zdravmedinform.ru/nomenclatura-meditcinskikh-uslug/b01.045.002.html"/>
    <hyperlink ref="B11" r:id="rId10" display="https://zdravmedinform.ru/nomenclatura-meditcinskikh-uslug/b01.045.002.html"/>
    <hyperlink ref="B12" r:id="rId11" display="https://zdravmedinform.ru/nomenclatura-meditcinskikh-uslug/b01.045.002.html"/>
  </hyperlinks>
  <pageMargins left="0.78740157480314965" right="0.15748031496062992" top="0.27559055118110237" bottom="0.19685039370078741" header="0.31496062992125984" footer="0.31496062992125984"/>
  <pageSetup paperSize="9" scale="90" fitToHeight="4"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et</cp:lastModifiedBy>
  <cp:lastPrinted>2023-05-31T04:38:42Z</cp:lastPrinted>
  <dcterms:created xsi:type="dcterms:W3CDTF">2020-01-30T06:00:16Z</dcterms:created>
  <dcterms:modified xsi:type="dcterms:W3CDTF">2023-05-31T05:56:29Z</dcterms:modified>
</cp:coreProperties>
</file>